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กันและขยาย รอบ 30 ก.ย.60\"/>
    </mc:Choice>
  </mc:AlternateContent>
  <bookViews>
    <workbookView xWindow="0" yWindow="0" windowWidth="20490" windowHeight="7800" activeTab="1"/>
  </bookViews>
  <sheets>
    <sheet name="รวม" sheetId="58" r:id="rId1"/>
    <sheet name="สรุปงบกลาง" sheetId="30" r:id="rId2"/>
    <sheet name="กพร." sheetId="27" r:id="rId3"/>
    <sheet name="กตน" sheetId="28" r:id="rId4"/>
    <sheet name="สลก" sheetId="29" r:id="rId5"/>
    <sheet name="กกจ." sheetId="32" r:id="rId6"/>
    <sheet name="กค" sheetId="33" r:id="rId7"/>
    <sheet name="กผง" sheetId="34" r:id="rId8"/>
    <sheet name="กปต" sheetId="31" r:id="rId9"/>
    <sheet name="ศทส" sheetId="35" r:id="rId10"/>
    <sheet name="กอส" sheetId="36" r:id="rId11"/>
    <sheet name="กตส" sheetId="37" r:id="rId12"/>
    <sheet name="กพก" sheetId="38" r:id="rId13"/>
    <sheet name="กตป" sheetId="45" r:id="rId14"/>
    <sheet name="กนป" sheetId="49" r:id="rId15"/>
    <sheet name="กพช" sheetId="46" r:id="rId16"/>
    <sheet name="กพท" sheetId="42" r:id="rId17"/>
    <sheet name="กพจ" sheetId="48" r:id="rId18"/>
    <sheet name="กตร" sheetId="44" r:id="rId19"/>
    <sheet name="กกม" sheetId="50" r:id="rId20"/>
    <sheet name="กมป" sheetId="39" r:id="rId21"/>
    <sheet name="สปก" sheetId="43" r:id="rId22"/>
    <sheet name="กคส" sheetId="41" r:id="rId23"/>
    <sheet name="กคพ" sheetId="40" r:id="rId24"/>
    <sheet name="กบม" sheetId="53" r:id="rId25"/>
    <sheet name="กบร" sheetId="52" r:id="rId26"/>
    <sheet name="กปจ" sheetId="55" r:id="rId27"/>
    <sheet name="กพส" sheetId="54" r:id="rId28"/>
    <sheet name="กพอ" sheetId="56" r:id="rId29"/>
    <sheet name="กปน." sheetId="57" r:id="rId30"/>
  </sheets>
  <definedNames>
    <definedName name="_xlnm.Print_Titles" localSheetId="18">กตร!$2:$3</definedName>
    <definedName name="_xlnm.Print_Titles" localSheetId="17">กพจ!$2:$3</definedName>
  </definedNames>
  <calcPr calcId="152511"/>
</workbook>
</file>

<file path=xl/calcChain.xml><?xml version="1.0" encoding="utf-8"?>
<calcChain xmlns="http://schemas.openxmlformats.org/spreadsheetml/2006/main">
  <c r="B22" i="58" l="1"/>
  <c r="B19" i="58"/>
  <c r="B25" i="58"/>
  <c r="D129" i="58" l="1"/>
  <c r="B129" i="58" s="1"/>
  <c r="D120" i="58"/>
  <c r="B120" i="58" s="1"/>
  <c r="D116" i="58"/>
  <c r="B116" i="58" s="1"/>
  <c r="D112" i="58"/>
  <c r="B112" i="58" s="1"/>
  <c r="C108" i="58"/>
  <c r="B108" i="58" s="1"/>
  <c r="C104" i="58"/>
  <c r="D104" i="58"/>
  <c r="D100" i="58"/>
  <c r="C100" i="58"/>
  <c r="C52" i="58"/>
  <c r="C56" i="58" s="1"/>
  <c r="D52" i="58"/>
  <c r="D56" i="58" s="1"/>
  <c r="B149" i="58"/>
  <c r="B145" i="58"/>
  <c r="B141" i="58"/>
  <c r="B137" i="58"/>
  <c r="B133" i="58"/>
  <c r="B97" i="58"/>
  <c r="B94" i="58"/>
  <c r="B92" i="58"/>
  <c r="B124" i="58"/>
  <c r="B50" i="58"/>
  <c r="B90" i="58"/>
  <c r="B48" i="58"/>
  <c r="D153" i="58" l="1"/>
  <c r="C153" i="58"/>
  <c r="B100" i="58"/>
  <c r="B52" i="58"/>
  <c r="B56" i="58" s="1"/>
  <c r="B104" i="58"/>
  <c r="B32" i="55"/>
  <c r="D241" i="30"/>
  <c r="C29" i="42"/>
  <c r="D29" i="42"/>
  <c r="B29" i="42"/>
  <c r="C11" i="53"/>
  <c r="B11" i="53"/>
  <c r="B7" i="53"/>
  <c r="D165" i="30"/>
  <c r="B17" i="40"/>
  <c r="D142" i="30"/>
  <c r="B55" i="48"/>
  <c r="D124" i="30"/>
  <c r="C88" i="30"/>
  <c r="D88" i="30"/>
  <c r="C36" i="45"/>
  <c r="D69" i="30"/>
  <c r="B12" i="35"/>
  <c r="D30" i="30"/>
  <c r="B22" i="30"/>
  <c r="D11" i="31"/>
  <c r="D16" i="31" s="1"/>
  <c r="C11" i="31"/>
  <c r="C16" i="31" s="1"/>
  <c r="C11" i="30"/>
  <c r="B9" i="30"/>
  <c r="B5" i="30"/>
  <c r="C7" i="29"/>
  <c r="C24" i="46"/>
  <c r="C25" i="46"/>
  <c r="C17" i="40"/>
  <c r="D17" i="40"/>
  <c r="B14" i="40"/>
  <c r="B11" i="40"/>
  <c r="D14" i="57"/>
  <c r="B14" i="57"/>
  <c r="B9" i="57"/>
  <c r="D12" i="35"/>
  <c r="B7" i="35"/>
  <c r="B153" i="58" l="1"/>
  <c r="B11" i="30"/>
  <c r="C14" i="52" l="1"/>
  <c r="D14" i="52"/>
  <c r="B14" i="52"/>
  <c r="B9" i="52"/>
  <c r="D17" i="58" l="1"/>
  <c r="C17" i="58"/>
  <c r="C14" i="58"/>
  <c r="D14" i="58"/>
  <c r="C5" i="58"/>
  <c r="C14" i="57"/>
  <c r="B7" i="57"/>
  <c r="B5" i="57"/>
  <c r="B11" i="56"/>
  <c r="B10" i="56"/>
  <c r="B6" i="56"/>
  <c r="B7" i="56"/>
  <c r="D9" i="56"/>
  <c r="B9" i="56" s="1"/>
  <c r="D5" i="56"/>
  <c r="C9" i="56"/>
  <c r="C5" i="56"/>
  <c r="C13" i="56" s="1"/>
  <c r="B13" i="54"/>
  <c r="C13" i="54"/>
  <c r="D13" i="54"/>
  <c r="D5" i="54"/>
  <c r="B5" i="54"/>
  <c r="B11" i="54"/>
  <c r="B10" i="54"/>
  <c r="B9" i="54"/>
  <c r="B6" i="54"/>
  <c r="B7" i="54"/>
  <c r="D9" i="54"/>
  <c r="C5" i="54"/>
  <c r="C32" i="55"/>
  <c r="D32" i="55"/>
  <c r="B27" i="55"/>
  <c r="B28" i="55"/>
  <c r="B29" i="55"/>
  <c r="B30" i="55"/>
  <c r="D25" i="55"/>
  <c r="C26" i="55"/>
  <c r="B26" i="55" s="1"/>
  <c r="B6" i="55"/>
  <c r="B7" i="55"/>
  <c r="B8" i="55"/>
  <c r="B9" i="55"/>
  <c r="B10" i="55"/>
  <c r="B11" i="55"/>
  <c r="B12" i="55"/>
  <c r="B13" i="55"/>
  <c r="B14" i="55"/>
  <c r="B15" i="55"/>
  <c r="B16" i="55"/>
  <c r="B17" i="55"/>
  <c r="B18" i="55"/>
  <c r="B19" i="55"/>
  <c r="B20" i="55"/>
  <c r="B21" i="55"/>
  <c r="B22" i="55"/>
  <c r="B23" i="55"/>
  <c r="D5" i="55"/>
  <c r="C5" i="55"/>
  <c r="B7" i="52"/>
  <c r="B5" i="52"/>
  <c r="D11" i="53"/>
  <c r="B5" i="53"/>
  <c r="B9" i="40"/>
  <c r="B5" i="40"/>
  <c r="B10" i="41"/>
  <c r="C10" i="41"/>
  <c r="D10" i="41"/>
  <c r="B7" i="41"/>
  <c r="B5" i="41"/>
  <c r="B10" i="43"/>
  <c r="C10" i="43"/>
  <c r="D10" i="43"/>
  <c r="B5" i="43"/>
  <c r="B9" i="39"/>
  <c r="C9" i="39"/>
  <c r="D9" i="39"/>
  <c r="B5" i="39"/>
  <c r="D7" i="50"/>
  <c r="B5" i="50"/>
  <c r="B7" i="50" s="1"/>
  <c r="C7" i="50"/>
  <c r="B94" i="44"/>
  <c r="C94" i="44"/>
  <c r="D94" i="44"/>
  <c r="D5" i="44"/>
  <c r="B6" i="44"/>
  <c r="B7" i="44"/>
  <c r="B8" i="44"/>
  <c r="B9" i="44"/>
  <c r="B10" i="44"/>
  <c r="B11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3" i="44"/>
  <c r="B34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56" i="44"/>
  <c r="B57" i="44"/>
  <c r="B58" i="44"/>
  <c r="B59" i="44"/>
  <c r="B60" i="44"/>
  <c r="B61" i="44"/>
  <c r="B62" i="44"/>
  <c r="B63" i="44"/>
  <c r="B64" i="44"/>
  <c r="B65" i="44"/>
  <c r="B66" i="44"/>
  <c r="B67" i="44"/>
  <c r="B68" i="44"/>
  <c r="B69" i="44"/>
  <c r="B70" i="44"/>
  <c r="B71" i="44"/>
  <c r="B72" i="44"/>
  <c r="B73" i="44"/>
  <c r="B74" i="44"/>
  <c r="B75" i="44"/>
  <c r="B76" i="44"/>
  <c r="B77" i="44"/>
  <c r="B78" i="44"/>
  <c r="B79" i="44"/>
  <c r="B80" i="44"/>
  <c r="B81" i="44"/>
  <c r="B82" i="44"/>
  <c r="C5" i="44"/>
  <c r="C55" i="48"/>
  <c r="D55" i="48"/>
  <c r="B51" i="48"/>
  <c r="B52" i="48"/>
  <c r="B53" i="48"/>
  <c r="D50" i="48"/>
  <c r="C51" i="48"/>
  <c r="C50" i="48" s="1"/>
  <c r="B6" i="48"/>
  <c r="B7" i="48"/>
  <c r="B8" i="48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B47" i="48"/>
  <c r="B48" i="48"/>
  <c r="D5" i="48"/>
  <c r="B5" i="48" s="1"/>
  <c r="D19" i="42"/>
  <c r="D5" i="42"/>
  <c r="B5" i="42" s="1"/>
  <c r="B20" i="42"/>
  <c r="B21" i="42"/>
  <c r="B22" i="42"/>
  <c r="B23" i="42"/>
  <c r="B6" i="42"/>
  <c r="B7" i="42"/>
  <c r="B8" i="42"/>
  <c r="B9" i="42"/>
  <c r="B10" i="42"/>
  <c r="B11" i="42"/>
  <c r="B12" i="42"/>
  <c r="B13" i="42"/>
  <c r="B14" i="42"/>
  <c r="B15" i="42"/>
  <c r="B16" i="42"/>
  <c r="B17" i="42"/>
  <c r="C33" i="46"/>
  <c r="B25" i="46"/>
  <c r="B26" i="46"/>
  <c r="B27" i="46"/>
  <c r="B28" i="46"/>
  <c r="B29" i="46"/>
  <c r="B30" i="46"/>
  <c r="B31" i="46"/>
  <c r="D24" i="46"/>
  <c r="B24" i="46" s="1"/>
  <c r="B33" i="46" s="1"/>
  <c r="B6" i="46"/>
  <c r="B7" i="46"/>
  <c r="B8" i="46"/>
  <c r="B9" i="46"/>
  <c r="B10" i="46"/>
  <c r="B11" i="46"/>
  <c r="B12" i="46"/>
  <c r="B13" i="46"/>
  <c r="B14" i="46"/>
  <c r="B15" i="46"/>
  <c r="B16" i="46"/>
  <c r="B17" i="46"/>
  <c r="B18" i="46"/>
  <c r="B19" i="46"/>
  <c r="B20" i="46"/>
  <c r="B21" i="46"/>
  <c r="B22" i="46"/>
  <c r="D5" i="46"/>
  <c r="B5" i="46" s="1"/>
  <c r="B7" i="49"/>
  <c r="C7" i="49"/>
  <c r="D7" i="49"/>
  <c r="B5" i="49"/>
  <c r="D33" i="46" l="1"/>
  <c r="B17" i="58"/>
  <c r="B14" i="58"/>
  <c r="D13" i="56"/>
  <c r="B5" i="56"/>
  <c r="B13" i="56" s="1"/>
  <c r="C9" i="54"/>
  <c r="C25" i="55"/>
  <c r="B25" i="55" s="1"/>
  <c r="B5" i="55"/>
  <c r="B5" i="44"/>
  <c r="B50" i="48"/>
  <c r="B19" i="42"/>
  <c r="C35" i="45"/>
  <c r="B36" i="45"/>
  <c r="B37" i="45"/>
  <c r="B38" i="45"/>
  <c r="B39" i="45"/>
  <c r="B40" i="45"/>
  <c r="D35" i="45"/>
  <c r="B33" i="45"/>
  <c r="B6" i="45"/>
  <c r="B7" i="45"/>
  <c r="B8" i="45"/>
  <c r="B9" i="45"/>
  <c r="B10" i="45"/>
  <c r="B11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D5" i="45"/>
  <c r="D5" i="58" s="1"/>
  <c r="B16" i="38"/>
  <c r="C16" i="38"/>
  <c r="D16" i="38"/>
  <c r="D13" i="38"/>
  <c r="B13" i="38"/>
  <c r="B14" i="38"/>
  <c r="B6" i="38"/>
  <c r="B7" i="38"/>
  <c r="B8" i="38"/>
  <c r="B9" i="38"/>
  <c r="B10" i="38"/>
  <c r="B11" i="38"/>
  <c r="D5" i="38"/>
  <c r="B5" i="38" s="1"/>
  <c r="B11" i="37"/>
  <c r="C11" i="37"/>
  <c r="D11" i="37"/>
  <c r="D5" i="37"/>
  <c r="B6" i="37"/>
  <c r="B7" i="37"/>
  <c r="B8" i="37"/>
  <c r="B9" i="37"/>
  <c r="B5" i="37"/>
  <c r="B5" i="36"/>
  <c r="B8" i="36" s="1"/>
  <c r="D8" i="36"/>
  <c r="C8" i="36"/>
  <c r="C12" i="35"/>
  <c r="B5" i="35"/>
  <c r="B5" i="31"/>
  <c r="D9" i="34"/>
  <c r="C9" i="34"/>
  <c r="B9" i="34" s="1"/>
  <c r="B5" i="34"/>
  <c r="D9" i="33"/>
  <c r="C9" i="33"/>
  <c r="B5" i="33"/>
  <c r="B5" i="32"/>
  <c r="B10" i="29"/>
  <c r="D10" i="29"/>
  <c r="C10" i="29"/>
  <c r="D7" i="29"/>
  <c r="B5" i="58" l="1"/>
  <c r="D42" i="45"/>
  <c r="D11" i="58"/>
  <c r="D29" i="58" s="1"/>
  <c r="B35" i="45"/>
  <c r="C42" i="45"/>
  <c r="C11" i="58"/>
  <c r="C29" i="58" s="1"/>
  <c r="B5" i="45"/>
  <c r="B42" i="45" s="1"/>
  <c r="B9" i="33"/>
  <c r="B5" i="29"/>
  <c r="D9" i="28"/>
  <c r="B9" i="28" s="1"/>
  <c r="C9" i="28"/>
  <c r="B5" i="28"/>
  <c r="B5" i="27"/>
  <c r="B11" i="58" l="1"/>
  <c r="B29" i="58" s="1"/>
  <c r="D84" i="44"/>
  <c r="B85" i="44"/>
  <c r="B86" i="44"/>
  <c r="B87" i="44"/>
  <c r="B88" i="44"/>
  <c r="B89" i="44"/>
  <c r="B90" i="44"/>
  <c r="B91" i="44"/>
  <c r="B92" i="44"/>
  <c r="B7" i="43"/>
  <c r="B25" i="42"/>
  <c r="B7" i="31"/>
  <c r="B16" i="31" l="1"/>
  <c r="B84" i="44"/>
  <c r="B27" i="42"/>
  <c r="B7" i="40"/>
  <c r="B7" i="39"/>
  <c r="B9" i="31"/>
  <c r="D9" i="32"/>
  <c r="B9" i="32" s="1"/>
  <c r="C9" i="32"/>
  <c r="D9" i="27" l="1"/>
  <c r="C9" i="27"/>
  <c r="B130" i="30"/>
  <c r="C165" i="30"/>
  <c r="B162" i="30"/>
  <c r="B158" i="30"/>
  <c r="B17" i="30"/>
  <c r="C152" i="30"/>
  <c r="B148" i="30"/>
  <c r="B152" i="30" s="1"/>
  <c r="B45" i="30"/>
  <c r="B40" i="30"/>
  <c r="B36" i="30"/>
  <c r="B83" i="30"/>
  <c r="B79" i="30"/>
  <c r="B75" i="30"/>
  <c r="B138" i="30"/>
  <c r="B142" i="30" s="1"/>
  <c r="B65" i="30"/>
  <c r="B56" i="30"/>
  <c r="B236" i="30"/>
  <c r="B232" i="30"/>
  <c r="B225" i="30"/>
  <c r="B221" i="30"/>
  <c r="B217" i="30"/>
  <c r="B213" i="30"/>
  <c r="B209" i="30"/>
  <c r="B201" i="30"/>
  <c r="B185" i="30"/>
  <c r="B177" i="30"/>
  <c r="B172" i="30"/>
  <c r="B120" i="30"/>
  <c r="B116" i="30"/>
  <c r="B112" i="30"/>
  <c r="B108" i="30"/>
  <c r="B95" i="30"/>
  <c r="B88" i="30" l="1"/>
  <c r="B49" i="30"/>
  <c r="B132" i="30"/>
  <c r="B9" i="27"/>
  <c r="B165" i="30"/>
  <c r="D11" i="30" l="1"/>
  <c r="D132" i="30"/>
  <c r="C132" i="30"/>
  <c r="C26" i="30"/>
  <c r="D152" i="30"/>
  <c r="D49" i="30"/>
  <c r="C49" i="30"/>
  <c r="C142" i="30"/>
  <c r="D189" i="30"/>
  <c r="C181" i="30"/>
  <c r="C205" i="30"/>
  <c r="B205" i="30" s="1"/>
  <c r="C60" i="30"/>
  <c r="C104" i="30"/>
  <c r="B104" i="30" s="1"/>
  <c r="C100" i="30"/>
  <c r="C195" i="30"/>
  <c r="B195" i="30" l="1"/>
  <c r="B241" i="30" s="1"/>
  <c r="C241" i="30"/>
  <c r="C124" i="30"/>
  <c r="B60" i="30"/>
  <c r="B69" i="30" s="1"/>
  <c r="C69" i="30"/>
  <c r="C30" i="30"/>
  <c r="B26" i="30"/>
  <c r="B30" i="30" s="1"/>
  <c r="C189" i="30"/>
  <c r="B181" i="30"/>
  <c r="B189" i="30" s="1"/>
  <c r="B100" i="30"/>
  <c r="B124" i="30" s="1"/>
</calcChain>
</file>

<file path=xl/sharedStrings.xml><?xml version="1.0" encoding="utf-8"?>
<sst xmlns="http://schemas.openxmlformats.org/spreadsheetml/2006/main" count="964" uniqueCount="356">
  <si>
    <t>กพก.</t>
  </si>
  <si>
    <t>สลก.</t>
  </si>
  <si>
    <t>ศทส.</t>
  </si>
  <si>
    <t>กพท.</t>
  </si>
  <si>
    <t>กบม.</t>
  </si>
  <si>
    <t>กบร.</t>
  </si>
  <si>
    <t>กตร.</t>
  </si>
  <si>
    <t>กตส.</t>
  </si>
  <si>
    <t>กตป.</t>
  </si>
  <si>
    <t>กคส.</t>
  </si>
  <si>
    <t>กปต.</t>
  </si>
  <si>
    <t>กคพ.</t>
  </si>
  <si>
    <t>กพท</t>
  </si>
  <si>
    <t>กปจ.</t>
  </si>
  <si>
    <t>กพจ.</t>
  </si>
  <si>
    <t>รายการ</t>
  </si>
  <si>
    <t>หมายเหตุ</t>
  </si>
  <si>
    <t>เงินงบประมาณปี 2558</t>
  </si>
  <si>
    <t>2. รายการเงินสำรองจ่ายเพื่อกรณีฉุกเฉินหรือจำเป็น ค่าใช้จ่าย</t>
  </si>
  <si>
    <t>ในการดำเนินงานของศูนย์บัญชาการแก้ไขปัญหาการทำประมง</t>
  </si>
  <si>
    <t xml:space="preserve">ผิดกฎหมาย (รอบ 2) </t>
  </si>
  <si>
    <t>เงินงบประมาณปี 2559</t>
  </si>
  <si>
    <t>9. รายการเงินสำรองจ่ายเพื่อกรณีฉุกเฉินหรือจำเป็น ค่าใช้จ่าย</t>
  </si>
  <si>
    <t xml:space="preserve">ผิดกฎหมาย (รอบ 3) </t>
  </si>
  <si>
    <t>10. รายการเงินสำรองจ่ายเพื่อกรณีฉุกเฉินหรือจำเป็น ค่าใช้จ่าย</t>
  </si>
  <si>
    <t xml:space="preserve">ผิดกฎหมาย (รอบ 4) </t>
  </si>
  <si>
    <t>ในการเดินทางไปราชการหน่วยเฉพาะกิจสำรวจและตรวจสภาพ</t>
  </si>
  <si>
    <t>รวมเงิน</t>
  </si>
  <si>
    <t>มูลค่าคงเหลือในระบบ GFMIS ณ 19 ก.ย.60 (ขอขยาย)</t>
  </si>
  <si>
    <t>1. รายการเงินสำรองจ่ายเพื่อกรณีฉุกเฉินหรือจำเป็น ค่าใช้จ่าย</t>
  </si>
  <si>
    <t>3. รายการเงินสำรองจ่ายเพื่อกรณีฉุกเฉินหรือจำเป็น ค่าใช้จ่าย</t>
  </si>
  <si>
    <t>4. รายการเงินสำรองจ่ายเพื่อกรณีฉุกเฉินหรือจำเป็น ค่าใช้จ่าย</t>
  </si>
  <si>
    <t>ในการสำรวจเรือประมงตั้งแต่วันที่ 4เม.ย.-21พ.ค.60</t>
  </si>
  <si>
    <t>(เบิกแทนกัน)</t>
  </si>
  <si>
    <t>5. รายการเงินสำรองจ่ายเพื่อกรณีฉุกเฉินหรือจำเป็น ค่าใช้จ่าย</t>
  </si>
  <si>
    <t>ในการฝึกอบรมของเจ้าหน้าที่ดำเนินงานการตรวจเรือประมง</t>
  </si>
  <si>
    <t>6. รายการเงินสำรองจ่ายเพื่อกรณีฉุกเฉินหรือจำเป็น ค่าใช้จ่าย</t>
  </si>
  <si>
    <t>พร้อมของท่าเรือฯ(ฉก.สตท.)(เบิกแทนกัน)</t>
  </si>
  <si>
    <t>7. รายการเงินสำรองจ่ายเพื่อกรณีฉุกเฉินหรือจำเป็น ค่าใช้จ่าย</t>
  </si>
  <si>
    <t>ในการสำรวจเรือประมงตั้งแต่วันที่ 10.-21พ.ค.60</t>
  </si>
  <si>
    <t xml:space="preserve">สำหรับกิจกรรมออกหนังสือคนเรือประจำเรือประมง </t>
  </si>
  <si>
    <t>ค่าพัฒนาศูนย์ FMC (เบิกแทนกัน)</t>
  </si>
  <si>
    <t>4. รายการเงินสำรองจ่ายเพื่อกรณีฉุกเฉินหรือจำเป็น เพื่อเป็น</t>
  </si>
  <si>
    <t>ค่าสาธารณูปโภคของศูนย์ควบคุมการแจ้งเข้า-ออกเรือประมง</t>
  </si>
  <si>
    <t xml:space="preserve"> (PIPO) ประจำพื้นที่ ศรชล.เขต1 (เบิกแทนกัน)</t>
  </si>
  <si>
    <t>5. รายการเงินสำรองจ่ายเพื่อกรณีฉุกเฉินหรือจำเป็น เพื่อเป็น</t>
  </si>
  <si>
    <t xml:space="preserve"> (PIPO) ประจำพื้นที่ ศรชล.เขต2 (เบิกแทนกัน)</t>
  </si>
  <si>
    <t>6. รายการเงินสำรองจ่ายเพื่อกรณีฉุกเฉินหรือจำเป็น เพื่อเป็น</t>
  </si>
  <si>
    <t xml:space="preserve">ค่าใช้จ่ายสำหรับกิจกรรมออกหนังสือคนเรือประจำเรือประมง </t>
  </si>
  <si>
    <t>7. รายการเงินสำรองจ่ายเพื่อกรณีฉุกเฉินหรือจำเป็น เพื่อเป็น</t>
  </si>
  <si>
    <t xml:space="preserve"> (PIPO) ประจำพื้นที่ ศรชล.เขต1,2,3 (เบิกแทนกัน)</t>
  </si>
  <si>
    <t>8. รายการเงินสำรองจ่ายเพื่อกรณีฉุกเฉินหรือจำเป็น เพื่อเป็น</t>
  </si>
  <si>
    <t>ค่าใช้จ่ายในการจัดตั้งศูนย์แจ้งเรือเข้า-ออก(PIPO) และจุดตรวจ</t>
  </si>
  <si>
    <t>เรือประมงส่วนหน้า(FIP) (เบิกแทนกัน)</t>
  </si>
  <si>
    <t>สรุปรายการขอขยายเงินกันไว้เบิกเหลื่อมปี กรณีไม่มีหนี้ผูกพัน ณ 19 ก.ย.60</t>
  </si>
  <si>
    <t>1.โครงกาศูนย์ศึกษาการพัฒนาอ่าวคุ้งกระเบนอันเนื่องมาจาก</t>
  </si>
  <si>
    <t xml:space="preserve">พระราชดำริ จังหวัดจันทบุรี </t>
  </si>
  <si>
    <t>นสมเด็จพระนางเจ้าสิริกิติ์ พระบรมราชินินาถ จังหวัดเพชรบุรี</t>
  </si>
  <si>
    <t>2.โครงการฟาร์มทะเลตัวอย่าง ตามพระราชดำริ</t>
  </si>
  <si>
    <t>เงินงบประมาณปี 2560</t>
  </si>
  <si>
    <t>1. งบลงทุน รายการปรับปรุงพื้นด้วยบล็อคยาง</t>
  </si>
  <si>
    <t>1.งบลงทุน รายการงานตกแต่งปรับปรุงห้องสมุด</t>
  </si>
  <si>
    <t>1.รายการค่าเช่าที่ดินของสำนักงานพระพุทธศาสนาแห่งชาติ</t>
  </si>
  <si>
    <t>กพช.</t>
  </si>
  <si>
    <t>กกม.</t>
  </si>
  <si>
    <t xml:space="preserve">ผิดกฎหมาย (รอบ 5) </t>
  </si>
  <si>
    <t>กปน.</t>
  </si>
  <si>
    <t>ในการทำระบบการขอเข้า-ออกท่าเรือและการรายงานตนของ</t>
  </si>
  <si>
    <t>เรือประมง (E-PIPO) กับศูนย์พัฒนา FMC กรมประมง ระยะที่2</t>
  </si>
  <si>
    <t>ในการพัฒนาระบบตรวจสอบย้อนกลับภายในประเทศ 12 ท่าเรือ</t>
  </si>
  <si>
    <t>1.งบลงทุน เงินจูงใจปี 58</t>
  </si>
  <si>
    <t>จำนวนเงิน</t>
  </si>
  <si>
    <t>หน่วยงานแจ้งขอกันและขยายแล้ว ก่อน 19 ก.ย.60</t>
  </si>
  <si>
    <t>ค่าใช้จ่ายในการสำรวจเรือประมงตั้งแต่วันที่ 4เม.ย.-21พ.ค.60</t>
  </si>
  <si>
    <t>4. รายการเงินสำรองจ่ายเพื่อกรณีฉุกเฉินหรือจำเป็น เพือ่เป็น</t>
  </si>
  <si>
    <t>ก่อนหน่วยงานแจ้งขอขยาย</t>
  </si>
  <si>
    <t>1.งบดำเนินงาน</t>
  </si>
  <si>
    <t>กพร.</t>
  </si>
  <si>
    <t>5.งบรายจ่ายอื่น</t>
  </si>
  <si>
    <t>กมป.</t>
  </si>
  <si>
    <t>มูลค่าคงเหลือในระบบ GFMIS ณ 21 ก.ย.60 (ขอขยาย)</t>
  </si>
  <si>
    <t>หน่วยงานแจ้งขอกันและขยายแล้ว ก่อน 21 ก.ย.60</t>
  </si>
  <si>
    <t>สรุปรายการขอขยายเงินกันไว้เบิกเหลื่อมปี กรณีไม่มีหนี้ผูกพัน ณ 21 ก.ย.60</t>
  </si>
  <si>
    <t>สปก.</t>
  </si>
  <si>
    <t>**  0700500137  ปจ.สป</t>
  </si>
  <si>
    <t>**  0700500138  ปจ.นบ</t>
  </si>
  <si>
    <t>**  0700500148  ปจ.จบ</t>
  </si>
  <si>
    <t>**  0700500172  ปจ.มห</t>
  </si>
  <si>
    <t>**  0700500195  ปจ.สส</t>
  </si>
  <si>
    <t>**  0700500200  ปจ.พง</t>
  </si>
  <si>
    <t>**  0700500210  ปจ.ยล</t>
  </si>
  <si>
    <t>**  0700500211  ปจ.นร</t>
  </si>
  <si>
    <t>กกจ.</t>
  </si>
  <si>
    <t>1. งบดำเนินงาน</t>
  </si>
  <si>
    <t>กตน.</t>
  </si>
  <si>
    <t>2. งบลงทุน</t>
  </si>
  <si>
    <t>กค.</t>
  </si>
  <si>
    <t>กผง.</t>
  </si>
  <si>
    <t>2.งบอุดหนุน</t>
  </si>
  <si>
    <t>3.งบรายจ่ายอื่น</t>
  </si>
  <si>
    <t>กอส.</t>
  </si>
  <si>
    <t>**  0700500011  กตส.</t>
  </si>
  <si>
    <t>**  0700500012  ศตส.สค.</t>
  </si>
  <si>
    <t>**  0700500013  ศตส.สฎ.</t>
  </si>
  <si>
    <t>**  0700500014  ศตส.สข.</t>
  </si>
  <si>
    <t>**  0700500015  กพก.</t>
  </si>
  <si>
    <t>**  0700500016  ศพก.อต</t>
  </si>
  <si>
    <t>**  0700500017  ศพก.บร</t>
  </si>
  <si>
    <t>**  0700500018  ศพก.ชพ</t>
  </si>
  <si>
    <t>**  0700500019  ศพก.พบ</t>
  </si>
  <si>
    <t>**  0700500055  ศพก.นศ.</t>
  </si>
  <si>
    <t>**  0700500020  กตป.</t>
  </si>
  <si>
    <t>**  0700500021  นปจ.ลป.</t>
  </si>
  <si>
    <t>**  0700500022  นปจ.ตก.</t>
  </si>
  <si>
    <t>**  0700500023  นปจ.ชม.</t>
  </si>
  <si>
    <t>**  0700500024  นปจ.สก.</t>
  </si>
  <si>
    <t>**  0700500025  ศปจ.อย.</t>
  </si>
  <si>
    <t>**  0700500026  นปจ.ปช.</t>
  </si>
  <si>
    <t>**  0700500027  นปจ.สบ.</t>
  </si>
  <si>
    <t>**  0700500028  นปจ.กส.</t>
  </si>
  <si>
    <t>**  0700500029  นปจ.อร.</t>
  </si>
  <si>
    <t>**  0700500030  ศปจ.นร.</t>
  </si>
  <si>
    <t>**  0700500031  นปจ.นอ.</t>
  </si>
  <si>
    <t>**  0700500032  นปจ.ลร.</t>
  </si>
  <si>
    <t>**  0700500033  นปจ.สธ.</t>
  </si>
  <si>
    <t>**  0700500034  นปจ.ปม.</t>
  </si>
  <si>
    <t>**  0700500035  ศปจ.สฎ.</t>
  </si>
  <si>
    <t>**  0700500036  นปจ.พท.</t>
  </si>
  <si>
    <t>**  0700500037  นปจ.บล.</t>
  </si>
  <si>
    <t>**  0700500038  นปจ.กจ.</t>
  </si>
  <si>
    <t>**  0700500039  ศปจ.กจ.</t>
  </si>
  <si>
    <t>**  0700500040  นปจ.วก.</t>
  </si>
  <si>
    <t>**  0700500041  นปท.สป.</t>
  </si>
  <si>
    <t>**  0700500042  ศปท.กบ.</t>
  </si>
  <si>
    <t>**  0700500043  นปท.ชพ.</t>
  </si>
  <si>
    <t>**  0700500044  ศบท.สข</t>
  </si>
  <si>
    <t>**  0700500045  ศปท.รย.</t>
  </si>
  <si>
    <t>**  0700500218  นปท.ปต.</t>
  </si>
  <si>
    <t>**  0700500222  ศปจ.พล.</t>
  </si>
  <si>
    <t>2.งบลงทุน</t>
  </si>
  <si>
    <t>3. งบอุดหนุน</t>
  </si>
  <si>
    <t>กนป.</t>
  </si>
  <si>
    <t>**  0700500048  กพช.</t>
  </si>
  <si>
    <t>**  0700500049  ศพช.จบ.</t>
  </si>
  <si>
    <t>**  0700500050  ศพช.รย.</t>
  </si>
  <si>
    <t>**  0700500051  ศพช.ฉช.</t>
  </si>
  <si>
    <t>**  0700500052  ศพช.สค.</t>
  </si>
  <si>
    <t>**  0700500053  ศพช.ปข.</t>
  </si>
  <si>
    <t>**  0700500054  ศพช.สฎ.</t>
  </si>
  <si>
    <t>**  0700500057  ศพช.นธ.</t>
  </si>
  <si>
    <t>**  0700500059  ศพช.กบ.</t>
  </si>
  <si>
    <t>**  0700500060  ศพช.พง.</t>
  </si>
  <si>
    <t>**  0700500061  ศพช.ภก.</t>
  </si>
  <si>
    <t>**  0700500066  ศพช.ปน.</t>
  </si>
  <si>
    <t>**  0700500067  ศพช.ตง.</t>
  </si>
  <si>
    <t>**  0700500068  ศพช.รน.</t>
  </si>
  <si>
    <t>**  0700500214  ศพค</t>
  </si>
  <si>
    <t>**  0700500215  ศพล</t>
  </si>
  <si>
    <t>**  0700500220  ศพช.พบ.</t>
  </si>
  <si>
    <t>**  0700500212  ศพช.สข.</t>
  </si>
  <si>
    <t>**  0700500069  กพท.</t>
  </si>
  <si>
    <t>**  0700500058  ศพม.สตูล</t>
  </si>
  <si>
    <t>**  0700500062  สปม.สมุทรสงครา</t>
  </si>
  <si>
    <t>**  0700500064  สปม.ตราด</t>
  </si>
  <si>
    <t>**  0700500070  ศพม.สมุทรปรากา</t>
  </si>
  <si>
    <t>**  0700500071  ศพม.ระยอง</t>
  </si>
  <si>
    <t>**  0700500072  ศพม.ชุมพร</t>
  </si>
  <si>
    <t>**  0700500073  ศพม.ภูเก็ต</t>
  </si>
  <si>
    <t>**  0700500074  ศพม.สงขลา</t>
  </si>
  <si>
    <t>**  0700500075  สปม.ระนอง</t>
  </si>
  <si>
    <t>**  0700500221  ศอป.กบ.</t>
  </si>
  <si>
    <t>3.งบอุดหนุน</t>
  </si>
  <si>
    <t>4.งบรายจ่ายอื่น</t>
  </si>
  <si>
    <t>**  0700500077  กพจ.</t>
  </si>
  <si>
    <t>**  0700500078  ศพจข 8.อย.</t>
  </si>
  <si>
    <t>**  0700500079  ศพจข 10.กจ.</t>
  </si>
  <si>
    <t>**  0700500080  ศพจ.รบ.</t>
  </si>
  <si>
    <t>**  0700500081  ศพจข 6.ขก.</t>
  </si>
  <si>
    <t>**  0700500082  ศพจข 1.ชม.</t>
  </si>
  <si>
    <t>**  0700500083  ศพจ.มส.</t>
  </si>
  <si>
    <t>**  0700500084  ศพจ.ลพ.</t>
  </si>
  <si>
    <t>**  0700500086  ศพจข 2.ชร.</t>
  </si>
  <si>
    <t>**  0700500087  ศพจ.นน.</t>
  </si>
  <si>
    <t>**  0700500088  ศพจข 11.ตง.</t>
  </si>
  <si>
    <t>**  0700500093  ศพจ.กพ.</t>
  </si>
  <si>
    <t>**  0700500094  ศพจข 9.ชน.</t>
  </si>
  <si>
    <t>**  0700500095  ศพจ.อน.</t>
  </si>
  <si>
    <t>**  0700500096  ศพจ.ปท.</t>
  </si>
  <si>
    <t>**  0700500097  ศพจ.สบ.</t>
  </si>
  <si>
    <t>**  0700500098  ศพจ.อท.</t>
  </si>
  <si>
    <t>**  0700500099  ศพจข 7.ชบ.</t>
  </si>
  <si>
    <t>**  0700500100  ศพจ.สป.</t>
  </si>
  <si>
    <t>**  0700500101  ศพจ.ปต.</t>
  </si>
  <si>
    <t>**  0700500102  ศพจ.นธ.</t>
  </si>
  <si>
    <t>**  0700500105  ศพจข 3.พจ.</t>
  </si>
  <si>
    <t>**  0700500106  ศพจ.พช.</t>
  </si>
  <si>
    <t>**  0700500108  ศพจ.สท.</t>
  </si>
  <si>
    <t>**  0700500110  ศพจ.พร.</t>
  </si>
  <si>
    <t>**  0700500111  ศพจ.มค.</t>
  </si>
  <si>
    <t>**  0700500112  ศพจข 5.ยส.</t>
  </si>
  <si>
    <t>**  0700500113  ศพจ.รอ.</t>
  </si>
  <si>
    <t>**  0700500115  ศพจ.ตร.</t>
  </si>
  <si>
    <t>**  0700500117  ศพจ.สห.</t>
  </si>
  <si>
    <t>**  0700500119  ศพจ.นพ.</t>
  </si>
  <si>
    <t>**  0700500120  ศพจข 12.สข.</t>
  </si>
  <si>
    <t>**  0700500122  ศพจ.สต.</t>
  </si>
  <si>
    <t>**  0700500123  ศพจ.สก.</t>
  </si>
  <si>
    <t>**  0700500126  ศพจ.นศ.</t>
  </si>
  <si>
    <t>**  0700500128  ศพจ.นค.</t>
  </si>
  <si>
    <t>**  0700500129  ศพจข 4.อด.</t>
  </si>
  <si>
    <t>**  0700500130  ศพจ.ลย.</t>
  </si>
  <si>
    <t>**  0700500132  ศพจ.อจ.</t>
  </si>
  <si>
    <t>**  0700500133  ศพจ.กส.</t>
  </si>
  <si>
    <t>**  0700500134  ศพจ.มห.</t>
  </si>
  <si>
    <t>**  0700500135  ศพจ.ศก.</t>
  </si>
  <si>
    <t>**  0700500217  ศพจ.ปจ.</t>
  </si>
  <si>
    <t>3.งบลงทุน</t>
  </si>
  <si>
    <t>**  0700500216  กองตรวจราชการ</t>
  </si>
  <si>
    <t>**  0700500139  ปจ.ปท</t>
  </si>
  <si>
    <t>**  0700500140  ปจ.อย</t>
  </si>
  <si>
    <t>**  0700500141  ปจ.อท</t>
  </si>
  <si>
    <t>**  0700500142  ปจ.ลบ</t>
  </si>
  <si>
    <t>**  0700500143  ปจ.สห</t>
  </si>
  <si>
    <t>**  0700500144  ปจ.ชน</t>
  </si>
  <si>
    <t>**  0700500145  ปจ.สบ</t>
  </si>
  <si>
    <t>**  0700500146  ปจ.ชบ</t>
  </si>
  <si>
    <t>**  0700500147  ปจ.รย</t>
  </si>
  <si>
    <t>**  0700500149  ปจ.ตร</t>
  </si>
  <si>
    <t>**  0700500150  ปจ.ฉช</t>
  </si>
  <si>
    <t>**  0700500151  ปจ.ปจ</t>
  </si>
  <si>
    <t>**  0700500152  ปจ.นย</t>
  </si>
  <si>
    <t>**  0700500153  ปจ.สก</t>
  </si>
  <si>
    <t>**  0700500154  ปจ.นม</t>
  </si>
  <si>
    <t>**  0700500155  ปจ.บร</t>
  </si>
  <si>
    <t>**  0700500156  ปจ.สร</t>
  </si>
  <si>
    <t>**  0700500157  ปจ.ศก</t>
  </si>
  <si>
    <t>**  0700500158  ปจ.อบ</t>
  </si>
  <si>
    <t>**  0700500159  ปจ.ยส</t>
  </si>
  <si>
    <t>**  0700500160  ปจ.ชย</t>
  </si>
  <si>
    <t>**  0700500161  ปจ.อจ</t>
  </si>
  <si>
    <t>**  0700500162  ปจ.นภ</t>
  </si>
  <si>
    <t>**  0700500163  ปจ.ขก</t>
  </si>
  <si>
    <t>**  0700500164  ปจ.อด</t>
  </si>
  <si>
    <t>**  0700500165  ปจ.ลย</t>
  </si>
  <si>
    <t>**  0700500166  ปจ.นค</t>
  </si>
  <si>
    <t>**  0700500167  ปจ.มค</t>
  </si>
  <si>
    <t>**  0700500168  ปจ.รอ</t>
  </si>
  <si>
    <t>**  0700500169  ปจ.กส</t>
  </si>
  <si>
    <t>**  0700500170  ปจ.สน</t>
  </si>
  <si>
    <t>**  0700500171  ปจ.นพ</t>
  </si>
  <si>
    <t>**  0700500173  ปจ.ชม</t>
  </si>
  <si>
    <t>**  0700500174  ปจ.ลพ</t>
  </si>
  <si>
    <t>**  0700500175  ปจ.ลป</t>
  </si>
  <si>
    <t>**  0700500176  ปจ.อต</t>
  </si>
  <si>
    <t>**  0700500177  ปจ.พร</t>
  </si>
  <si>
    <t>**  0700500178  ปจ.นน</t>
  </si>
  <si>
    <t>**  0700500179  ปจ.พย</t>
  </si>
  <si>
    <t>**  0700500180  ปจ.ชร</t>
  </si>
  <si>
    <t>**  0700500181  ปจ.มส</t>
  </si>
  <si>
    <t>**  0700500182  ปจ.นส</t>
  </si>
  <si>
    <t>**  0700500183  ปจ.อท</t>
  </si>
  <si>
    <t>**  0700500184  ปจ.กพ</t>
  </si>
  <si>
    <t>**  0700500185  ปจ.ตก</t>
  </si>
  <si>
    <t>**  0700500186  ปจ.สข</t>
  </si>
  <si>
    <t>**  0700500187  ปจ.พล</t>
  </si>
  <si>
    <t>**  0700500188  ปจ.พจ</t>
  </si>
  <si>
    <t>**  0700500189  ปจ.พช</t>
  </si>
  <si>
    <t>**  0700500190  ปจ.รบ</t>
  </si>
  <si>
    <t>**  0700500191  ปจ.กจ</t>
  </si>
  <si>
    <t>**  0700500192  ปจ.สพ</t>
  </si>
  <si>
    <t>**  0700500193  ปจ.นฐ</t>
  </si>
  <si>
    <t>**  0700500194  ปจ.สค</t>
  </si>
  <si>
    <t>**  0700500196  ปจ.พบ</t>
  </si>
  <si>
    <t>**  0700500197  ปจ.ปข</t>
  </si>
  <si>
    <t>**  0700500198  ปจ.นศ</t>
  </si>
  <si>
    <t>**  0700500199  ปจ.กบ</t>
  </si>
  <si>
    <t>**  0700500201  ปจ.ภก</t>
  </si>
  <si>
    <t>**  0700500202  ปจ.สฎ</t>
  </si>
  <si>
    <t>**  0700500203  ปจ.รน</t>
  </si>
  <si>
    <t>**  0700500204  ปจ.ชพ</t>
  </si>
  <si>
    <t>**  0700500205  ปจ.สข</t>
  </si>
  <si>
    <t>**  0700500206  ปจ.สต</t>
  </si>
  <si>
    <t>**  0700500207  ปจ.ตง</t>
  </si>
  <si>
    <t>**  0700500208  ปจ.พท</t>
  </si>
  <si>
    <t>**  0700500209  ปจ.ปน</t>
  </si>
  <si>
    <t>**  0700500219  ปจ.บก</t>
  </si>
  <si>
    <t>3. งบรายจ่ายอื่น</t>
  </si>
  <si>
    <t>**  0700500230  กปจ.</t>
  </si>
  <si>
    <t>**  0700500085  ศพจ.ลป</t>
  </si>
  <si>
    <t>**  0700500089  ศพจ.ตก</t>
  </si>
  <si>
    <t>**  0700500090  ศพจ.นม</t>
  </si>
  <si>
    <t>**  0700500091  ศพจ.ชย</t>
  </si>
  <si>
    <t>**  0700500092  ศปจ.นว.</t>
  </si>
  <si>
    <t>**  0700500103  ศปจ.พย.</t>
  </si>
  <si>
    <t>**  0700500104  ศพจ.พท</t>
  </si>
  <si>
    <t>**  0700500107  ศพจ.พล</t>
  </si>
  <si>
    <t>**  0700500109  ศพจ.พบ</t>
  </si>
  <si>
    <t>**  0700500114  ศพจ.รย</t>
  </si>
  <si>
    <t>**  0700500116  ศพจ.ลบ</t>
  </si>
  <si>
    <t>**  0700500118  ศปจ.สน.</t>
  </si>
  <si>
    <t>**  0700500121  ศพจ.ยล</t>
  </si>
  <si>
    <t>**  0700500124  ศพจ.สพ</t>
  </si>
  <si>
    <t>**  0700500125  ศปจ.สฎ.</t>
  </si>
  <si>
    <t>**  0700500127  ศพจ.สร</t>
  </si>
  <si>
    <t>**  0700500131  ศปจ.อบ.</t>
  </si>
  <si>
    <t>กพส.</t>
  </si>
  <si>
    <t>**  0700500231  กพส.</t>
  </si>
  <si>
    <t>**  0700500213  ศสส.</t>
  </si>
  <si>
    <t>กพอ.</t>
  </si>
  <si>
    <t>**  0700500232  กพอ.</t>
  </si>
  <si>
    <t>**  0700500063  ศพอ.ชบ.</t>
  </si>
  <si>
    <t>รวม</t>
  </si>
  <si>
    <t xml:space="preserve">สรุปรายการขอกันเงินกันไว้เบิกเหลื่อมปี กรณีไม่มีหนี้ผูกพัน ณ 21 ก.ย.60 </t>
  </si>
  <si>
    <t>4.โครงการศูนย์ศึกษาการพัฒนาอ่าวคุ้งกระเบนอันเนื่องมาจาก</t>
  </si>
  <si>
    <t>5.โครงการศูนย์บริการการพัฒนาปลวกแดง จังหวัดระยอง</t>
  </si>
  <si>
    <t xml:space="preserve">สรุปรายการขอขยายเงินกันไว้เบิกเหลื่อมปี กรณีไม่มีหนี้ผูกพัน ณ 19 ก.ย.60 </t>
  </si>
  <si>
    <t>2.รายการค่าเช่าที่ดินของสำนักงานพระพุทธศาสนาแห่งชาติ</t>
  </si>
  <si>
    <t>2. งบลงทุน รายการปรับปรุงพื้นด้วยบล็อคยาง</t>
  </si>
  <si>
    <t>3.โครงกาศูนย์ศึกษาการพัฒนาอ่าวคุ้งกระเบนอันเนื่องมาจาก</t>
  </si>
  <si>
    <t>4.โครงการฟาร์มทะเลตัวอย่าง ตามพระราชดำริ</t>
  </si>
  <si>
    <t>5 รายการเงินสำรองจ่ายเพื่อกรณีฉุกเฉินหรือจำเป็น ค่าใช้จ่าย</t>
  </si>
  <si>
    <t>6.รายการเงินสำรองจ่ายเพื่อกรณีฉุกเฉินหรือจำเป็น ค่าใช้จ่าย</t>
  </si>
  <si>
    <t>7 รายการเงินสำรองจ่ายเพื่อกรณีฉุกเฉินหรือจำเป็น ค่าใช้จ่าย</t>
  </si>
  <si>
    <t>8. รายการเงินสำรองจ่ายเพื่อกรณีฉุกเฉินหรือจำเป็น เพือ่เป็น</t>
  </si>
  <si>
    <t>11. รายการเงินสำรองจ่ายเพื่อกรณีฉุกเฉินหรือจำเป็น ค่าใช้จ่าย</t>
  </si>
  <si>
    <t>12. รายการเงินสำรองจ่ายเพื่อกรณีฉุกเฉินหรือจำเป็น ค่าใช้จ่าย</t>
  </si>
  <si>
    <t>13. รายการเงินสำรองจ่ายเพื่อกรณีฉุกเฉินหรือจำเป็น เพื่อเป็น</t>
  </si>
  <si>
    <t>14. รายการเงินสำรองจ่ายเพื่อกรณีฉุกเฉินหรือจำเป็น เพื่อเป็น</t>
  </si>
  <si>
    <t>15. รายการเงินสำรองจ่ายเพื่อกรณีฉุกเฉินหรือจำเป็น เพื่อเป็น</t>
  </si>
  <si>
    <t>16. รายการเงินสำรองจ่ายเพื่อกรณีฉุกเฉินหรือจำเป็น เพื่อเป็น</t>
  </si>
  <si>
    <t>17. รายการเงินสำรองจ่ายเพื่อกรณีฉุกเฉินหรือจำเป็น ค่าใช้จ่าย</t>
  </si>
  <si>
    <t>หน่วยงานที่เกี่ยวข้อง</t>
  </si>
  <si>
    <t>กบม., กบร., กพท.</t>
  </si>
  <si>
    <t>กปต., กตส., ศทส., กตป.,</t>
  </si>
  <si>
    <t>กปต., กตส., ศทส.,กตป.,</t>
  </si>
  <si>
    <t>กพท.,</t>
  </si>
  <si>
    <t>กบม.,</t>
  </si>
  <si>
    <t>กพท., กบม., กคส., กบร.</t>
  </si>
  <si>
    <t>กพท.,กบม.,กกม., กบร.</t>
  </si>
  <si>
    <t>กพท., กบร.</t>
  </si>
  <si>
    <t>กพร., กตน., สลก.,กกจ., กค., กผง.</t>
  </si>
  <si>
    <t>กปต.,ศทส., กอส.,กตส., กพก.,</t>
  </si>
  <si>
    <t>กตป.,กนป.,กพช.,กพท.,กพจ.,กตร,.</t>
  </si>
  <si>
    <t>กปต.,กพท,,กพจ.,กตร.,สปก.,</t>
  </si>
  <si>
    <t>สลก., กพก., กตป.,กพช.,กพท.,กคส.</t>
  </si>
  <si>
    <t>กปต.,กพท.,กมป.,กคพ.,</t>
  </si>
  <si>
    <t>กกม.,กมป.,สปก.,กคส.,กคพ.,กกม.</t>
  </si>
  <si>
    <t>กบร.,กปจ.,กพส.,กพอ.,กปน.,</t>
  </si>
  <si>
    <t>กคพ.,กบร.,กปจ.,กพส.กพอ.,กปน.,</t>
  </si>
  <si>
    <t>5.โครงการศูนย์ศึกษาการพัฒนาอ่าวคุ้งกระเบน</t>
  </si>
  <si>
    <t xml:space="preserve">อันเนื่องมาจากพระราชดำริ จังหวัดจันทบุรี </t>
  </si>
  <si>
    <t xml:space="preserve">6.โครงการศูนย์บริการการพัฒนาปลวกแดง </t>
  </si>
  <si>
    <t>จังหวัดระยอง</t>
  </si>
  <si>
    <t xml:space="preserve">7. รายการเงินสำรองจ่ายเพื่อกรณีฉุกเฉินหรือจำเป็น </t>
  </si>
  <si>
    <t>ค่าใช้จ่ายในการดำเนินงานของศูนย์บัญชาการแก้ไข</t>
  </si>
  <si>
    <t xml:space="preserve">ปัญหาการทำประมงผิดกฎหมาย (รอบ 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</si>
</sst>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b/>
      <sz val="18"/>
      <color theme="1"/>
      <name val="TH SarabunPSK"/>
      <family val="2"/>
    </font>
    <font>
      <sz val="16.5"/>
      <color theme="1"/>
      <name val="TH SarabunPSK"/>
      <family val="2"/>
    </font>
    <font>
      <sz val="18"/>
      <color theme="1"/>
      <name val="TH SarabunPSK"/>
      <family val="2"/>
    </font>
    <font>
      <sz val="14.5"/>
      <color theme="1"/>
      <name val="TH SarabunPSK"/>
      <family val="2"/>
    </font>
    <font>
      <b/>
      <u/>
      <sz val="16.5"/>
      <color theme="1"/>
      <name val="TH SarabunPSK"/>
      <family val="2"/>
    </font>
    <font>
      <b/>
      <sz val="16.5"/>
      <color theme="1"/>
      <name val="TH SarabunPSK"/>
      <family val="2"/>
    </font>
    <font>
      <sz val="11"/>
      <color theme="1"/>
      <name val="TH SarabunPSK"/>
      <family val="2"/>
    </font>
    <font>
      <sz val="16.5"/>
      <name val="TH SarabunPSK"/>
      <family val="2"/>
    </font>
    <font>
      <b/>
      <sz val="16.5"/>
      <name val="TH SarabunPSK"/>
      <family val="2"/>
    </font>
    <font>
      <b/>
      <sz val="11"/>
      <color theme="1"/>
      <name val="TH SarabunPSK"/>
      <family val="2"/>
    </font>
    <font>
      <sz val="16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Fill="1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43" fontId="19" fillId="0" borderId="16" xfId="42" applyFont="1" applyBorder="1" applyAlignment="1">
      <alignment horizontal="center" vertical="center"/>
    </xf>
    <xf numFmtId="43" fontId="21" fillId="0" borderId="16" xfId="42" applyFont="1" applyBorder="1" applyAlignment="1">
      <alignment horizontal="center" vertical="center"/>
    </xf>
    <xf numFmtId="0" fontId="19" fillId="0" borderId="17" xfId="0" applyFont="1" applyBorder="1"/>
    <xf numFmtId="43" fontId="19" fillId="0" borderId="18" xfId="42" applyFont="1" applyBorder="1"/>
    <xf numFmtId="43" fontId="21" fillId="0" borderId="18" xfId="42" applyFont="1" applyBorder="1"/>
    <xf numFmtId="0" fontId="19" fillId="0" borderId="19" xfId="0" applyFont="1" applyBorder="1"/>
    <xf numFmtId="43" fontId="19" fillId="0" borderId="19" xfId="42" applyFont="1" applyBorder="1"/>
    <xf numFmtId="43" fontId="21" fillId="0" borderId="19" xfId="42" applyFont="1" applyBorder="1"/>
    <xf numFmtId="0" fontId="19" fillId="0" borderId="17" xfId="0" applyFont="1" applyBorder="1" applyAlignment="1">
      <alignment horizontal="justify" vertical="center"/>
    </xf>
    <xf numFmtId="43" fontId="19" fillId="0" borderId="16" xfId="42" applyFont="1" applyBorder="1"/>
    <xf numFmtId="0" fontId="19" fillId="0" borderId="20" xfId="0" applyFont="1" applyBorder="1"/>
    <xf numFmtId="43" fontId="19" fillId="0" borderId="20" xfId="42" applyFont="1" applyBorder="1"/>
    <xf numFmtId="43" fontId="21" fillId="0" borderId="20" xfId="42" applyFont="1" applyBorder="1"/>
    <xf numFmtId="0" fontId="19" fillId="0" borderId="21" xfId="0" applyFont="1" applyBorder="1"/>
    <xf numFmtId="43" fontId="19" fillId="0" borderId="21" xfId="42" applyFont="1" applyBorder="1"/>
    <xf numFmtId="0" fontId="22" fillId="0" borderId="22" xfId="0" applyFont="1" applyBorder="1" applyAlignment="1">
      <alignment horizontal="center"/>
    </xf>
    <xf numFmtId="43" fontId="21" fillId="0" borderId="16" xfId="42" applyFont="1" applyBorder="1"/>
    <xf numFmtId="43" fontId="21" fillId="0" borderId="21" xfId="42" applyFont="1" applyBorder="1"/>
    <xf numFmtId="0" fontId="19" fillId="0" borderId="10" xfId="0" applyFont="1" applyBorder="1" applyAlignment="1">
      <alignment horizontal="center"/>
    </xf>
    <xf numFmtId="43" fontId="23" fillId="0" borderId="23" xfId="42" applyFont="1" applyBorder="1"/>
    <xf numFmtId="43" fontId="19" fillId="0" borderId="0" xfId="42" applyFont="1"/>
    <xf numFmtId="0" fontId="21" fillId="0" borderId="0" xfId="0" applyFont="1"/>
    <xf numFmtId="0" fontId="18" fillId="0" borderId="12" xfId="0" applyFont="1" applyBorder="1" applyAlignment="1">
      <alignment vertical="center"/>
    </xf>
    <xf numFmtId="43" fontId="0" fillId="0" borderId="0" xfId="0" applyNumberFormat="1"/>
    <xf numFmtId="0" fontId="21" fillId="0" borderId="0" xfId="0" applyFont="1" applyBorder="1"/>
    <xf numFmtId="43" fontId="19" fillId="0" borderId="15" xfId="42" applyFont="1" applyBorder="1" applyAlignment="1">
      <alignment horizontal="center" vertical="center" wrapText="1"/>
    </xf>
    <xf numFmtId="0" fontId="19" fillId="0" borderId="25" xfId="0" applyFont="1" applyBorder="1" applyAlignment="1">
      <alignment horizontal="justify" vertical="center"/>
    </xf>
    <xf numFmtId="0" fontId="19" fillId="0" borderId="25" xfId="0" applyFont="1" applyBorder="1"/>
    <xf numFmtId="0" fontId="20" fillId="0" borderId="15" xfId="0" applyFont="1" applyBorder="1" applyAlignment="1">
      <alignment horizontal="center" vertical="center" wrapText="1"/>
    </xf>
    <xf numFmtId="43" fontId="19" fillId="0" borderId="17" xfId="0" applyNumberFormat="1" applyFont="1" applyBorder="1" applyAlignment="1">
      <alignment horizontal="justify" vertical="center"/>
    </xf>
    <xf numFmtId="43" fontId="23" fillId="0" borderId="23" xfId="0" applyNumberFormat="1" applyFont="1" applyBorder="1" applyAlignment="1">
      <alignment horizontal="justify" vertical="center"/>
    </xf>
    <xf numFmtId="43" fontId="19" fillId="0" borderId="25" xfId="0" applyNumberFormat="1" applyFont="1" applyBorder="1" applyAlignment="1">
      <alignment horizontal="justify" vertical="center"/>
    </xf>
    <xf numFmtId="0" fontId="19" fillId="0" borderId="20" xfId="0" applyFont="1" applyBorder="1" applyAlignment="1">
      <alignment horizontal="justify" vertical="center"/>
    </xf>
    <xf numFmtId="43" fontId="19" fillId="0" borderId="20" xfId="0" applyNumberFormat="1" applyFont="1" applyBorder="1" applyAlignment="1">
      <alignment horizontal="justify" vertical="center"/>
    </xf>
    <xf numFmtId="0" fontId="19" fillId="0" borderId="0" xfId="0" applyFont="1" applyBorder="1" applyAlignment="1">
      <alignment horizontal="center"/>
    </xf>
    <xf numFmtId="43" fontId="23" fillId="0" borderId="0" xfId="42" applyFont="1" applyBorder="1"/>
    <xf numFmtId="0" fontId="19" fillId="0" borderId="24" xfId="0" applyFont="1" applyBorder="1" applyAlignment="1">
      <alignment horizontal="justify" vertical="center"/>
    </xf>
    <xf numFmtId="43" fontId="19" fillId="0" borderId="24" xfId="0" applyNumberFormat="1" applyFont="1" applyBorder="1" applyAlignment="1">
      <alignment horizontal="justify" vertical="center"/>
    </xf>
    <xf numFmtId="0" fontId="23" fillId="0" borderId="25" xfId="0" applyFont="1" applyBorder="1" applyAlignment="1">
      <alignment horizontal="justify" vertical="center"/>
    </xf>
    <xf numFmtId="43" fontId="23" fillId="0" borderId="25" xfId="0" applyNumberFormat="1" applyFont="1" applyBorder="1" applyAlignment="1">
      <alignment horizontal="justify" vertical="center"/>
    </xf>
    <xf numFmtId="43" fontId="23" fillId="0" borderId="20" xfId="42" applyFont="1" applyBorder="1"/>
    <xf numFmtId="0" fontId="16" fillId="0" borderId="0" xfId="0" applyFont="1"/>
    <xf numFmtId="0" fontId="24" fillId="0" borderId="0" xfId="0" applyFont="1"/>
    <xf numFmtId="4" fontId="19" fillId="0" borderId="18" xfId="0" applyNumberFormat="1" applyFont="1" applyBorder="1"/>
    <xf numFmtId="0" fontId="18" fillId="0" borderId="12" xfId="0" applyFont="1" applyBorder="1" applyAlignment="1">
      <alignment horizontal="right" vertical="center"/>
    </xf>
    <xf numFmtId="43" fontId="19" fillId="0" borderId="14" xfId="42" applyFont="1" applyBorder="1" applyAlignment="1">
      <alignment horizontal="center" vertical="center"/>
    </xf>
    <xf numFmtId="4" fontId="19" fillId="0" borderId="20" xfId="0" applyNumberFormat="1" applyFont="1" applyBorder="1"/>
    <xf numFmtId="0" fontId="19" fillId="0" borderId="15" xfId="0" applyFont="1" applyBorder="1"/>
    <xf numFmtId="43" fontId="19" fillId="0" borderId="15" xfId="42" applyFont="1" applyBorder="1"/>
    <xf numFmtId="43" fontId="19" fillId="0" borderId="27" xfId="42" applyFont="1" applyBorder="1" applyAlignment="1">
      <alignment horizontal="center" vertical="center"/>
    </xf>
    <xf numFmtId="43" fontId="19" fillId="0" borderId="28" xfId="42" applyFont="1" applyBorder="1"/>
    <xf numFmtId="43" fontId="19" fillId="0" borderId="13" xfId="42" applyFont="1" applyBorder="1"/>
    <xf numFmtId="0" fontId="19" fillId="0" borderId="15" xfId="0" applyFont="1" applyBorder="1" applyAlignment="1">
      <alignment horizontal="center" vertical="center" wrapText="1"/>
    </xf>
    <xf numFmtId="43" fontId="19" fillId="0" borderId="26" xfId="42" applyFont="1" applyBorder="1"/>
    <xf numFmtId="43" fontId="23" fillId="0" borderId="19" xfId="42" applyFont="1" applyBorder="1"/>
    <xf numFmtId="43" fontId="23" fillId="0" borderId="15" xfId="42" applyFont="1" applyBorder="1"/>
    <xf numFmtId="0" fontId="0" fillId="0" borderId="11" xfId="0" applyBorder="1"/>
    <xf numFmtId="43" fontId="21" fillId="0" borderId="11" xfId="42" applyFont="1" applyBorder="1"/>
    <xf numFmtId="0" fontId="25" fillId="0" borderId="25" xfId="0" applyFont="1" applyBorder="1" applyAlignment="1">
      <alignment horizontal="justify" vertical="center"/>
    </xf>
    <xf numFmtId="43" fontId="25" fillId="0" borderId="25" xfId="0" applyNumberFormat="1" applyFont="1" applyBorder="1" applyAlignment="1">
      <alignment horizontal="justify" vertical="center"/>
    </xf>
    <xf numFmtId="43" fontId="25" fillId="0" borderId="20" xfId="42" applyFont="1" applyBorder="1"/>
    <xf numFmtId="4" fontId="25" fillId="0" borderId="20" xfId="0" applyNumberFormat="1" applyFont="1" applyBorder="1"/>
    <xf numFmtId="0" fontId="25" fillId="0" borderId="20" xfId="0" applyFont="1" applyBorder="1"/>
    <xf numFmtId="0" fontId="26" fillId="0" borderId="25" xfId="0" applyFont="1" applyBorder="1" applyAlignment="1">
      <alignment horizontal="justify" vertical="center"/>
    </xf>
    <xf numFmtId="43" fontId="26" fillId="0" borderId="25" xfId="0" applyNumberFormat="1" applyFont="1" applyBorder="1" applyAlignment="1">
      <alignment horizontal="justify" vertical="center"/>
    </xf>
    <xf numFmtId="43" fontId="26" fillId="0" borderId="20" xfId="42" applyFont="1" applyBorder="1"/>
    <xf numFmtId="4" fontId="26" fillId="0" borderId="20" xfId="0" applyNumberFormat="1" applyFont="1" applyBorder="1"/>
    <xf numFmtId="0" fontId="25" fillId="0" borderId="21" xfId="0" applyFont="1" applyBorder="1"/>
    <xf numFmtId="43" fontId="25" fillId="0" borderId="21" xfId="42" applyFont="1" applyBorder="1"/>
    <xf numFmtId="2" fontId="19" fillId="0" borderId="20" xfId="0" applyNumberFormat="1" applyFont="1" applyBorder="1"/>
    <xf numFmtId="0" fontId="0" fillId="0" borderId="0" xfId="0" applyBorder="1"/>
    <xf numFmtId="0" fontId="27" fillId="0" borderId="0" xfId="0" applyFont="1"/>
    <xf numFmtId="0" fontId="25" fillId="0" borderId="19" xfId="0" applyFont="1" applyBorder="1"/>
    <xf numFmtId="43" fontId="25" fillId="0" borderId="19" xfId="42" applyFont="1" applyBorder="1"/>
    <xf numFmtId="4" fontId="26" fillId="0" borderId="18" xfId="0" applyNumberFormat="1" applyFont="1" applyBorder="1"/>
    <xf numFmtId="43" fontId="25" fillId="0" borderId="26" xfId="42" applyFont="1" applyBorder="1"/>
    <xf numFmtId="43" fontId="25" fillId="0" borderId="25" xfId="42" applyFont="1" applyBorder="1"/>
    <xf numFmtId="43" fontId="25" fillId="0" borderId="25" xfId="42" applyFont="1" applyBorder="1" applyAlignment="1">
      <alignment horizontal="justify" vertical="center"/>
    </xf>
    <xf numFmtId="43" fontId="26" fillId="0" borderId="25" xfId="42" applyFont="1" applyBorder="1" applyAlignment="1">
      <alignment horizontal="justify" vertical="center"/>
    </xf>
    <xf numFmtId="0" fontId="22" fillId="0" borderId="14" xfId="0" applyFont="1" applyBorder="1" applyAlignment="1">
      <alignment horizontal="center" vertical="center"/>
    </xf>
    <xf numFmtId="0" fontId="25" fillId="0" borderId="11" xfId="0" applyFont="1" applyBorder="1"/>
    <xf numFmtId="43" fontId="25" fillId="0" borderId="11" xfId="42" applyFont="1" applyBorder="1"/>
    <xf numFmtId="0" fontId="25" fillId="0" borderId="15" xfId="0" applyFont="1" applyBorder="1"/>
    <xf numFmtId="43" fontId="25" fillId="0" borderId="15" xfId="42" applyFont="1" applyBorder="1"/>
    <xf numFmtId="43" fontId="25" fillId="0" borderId="18" xfId="42" applyFont="1" applyBorder="1"/>
    <xf numFmtId="43" fontId="25" fillId="0" borderId="20" xfId="0" applyNumberFormat="1" applyFont="1" applyBorder="1" applyAlignment="1">
      <alignment horizontal="justify" vertical="center"/>
    </xf>
    <xf numFmtId="0" fontId="18" fillId="0" borderId="12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center" vertical="center" wrapText="1"/>
    </xf>
    <xf numFmtId="43" fontId="19" fillId="0" borderId="15" xfId="42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/>
    </xf>
    <xf numFmtId="43" fontId="19" fillId="0" borderId="16" xfId="42" applyFont="1" applyFill="1" applyBorder="1" applyAlignment="1">
      <alignment horizontal="center" vertical="center"/>
    </xf>
    <xf numFmtId="43" fontId="21" fillId="0" borderId="16" xfId="42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justify" vertical="center"/>
    </xf>
    <xf numFmtId="43" fontId="19" fillId="0" borderId="24" xfId="0" applyNumberFormat="1" applyFont="1" applyFill="1" applyBorder="1" applyAlignment="1">
      <alignment horizontal="justify" vertical="center"/>
    </xf>
    <xf numFmtId="43" fontId="19" fillId="0" borderId="18" xfId="42" applyFont="1" applyFill="1" applyBorder="1"/>
    <xf numFmtId="4" fontId="19" fillId="0" borderId="18" xfId="0" applyNumberFormat="1" applyFont="1" applyFill="1" applyBorder="1"/>
    <xf numFmtId="0" fontId="19" fillId="0" borderId="24" xfId="0" applyFont="1" applyFill="1" applyBorder="1" applyAlignment="1">
      <alignment horizontal="justify" vertical="center"/>
    </xf>
    <xf numFmtId="43" fontId="19" fillId="0" borderId="25" xfId="0" applyNumberFormat="1" applyFont="1" applyFill="1" applyBorder="1" applyAlignment="1">
      <alignment horizontal="justify" vertical="center"/>
    </xf>
    <xf numFmtId="43" fontId="19" fillId="0" borderId="20" xfId="42" applyFont="1" applyFill="1" applyBorder="1"/>
    <xf numFmtId="0" fontId="19" fillId="0" borderId="25" xfId="0" applyFont="1" applyFill="1" applyBorder="1" applyAlignment="1">
      <alignment horizontal="justify" vertical="center"/>
    </xf>
    <xf numFmtId="43" fontId="21" fillId="0" borderId="20" xfId="42" applyFont="1" applyFill="1" applyBorder="1"/>
    <xf numFmtId="0" fontId="19" fillId="0" borderId="19" xfId="0" applyFont="1" applyFill="1" applyBorder="1"/>
    <xf numFmtId="43" fontId="19" fillId="0" borderId="19" xfId="42" applyFont="1" applyFill="1" applyBorder="1"/>
    <xf numFmtId="0" fontId="19" fillId="0" borderId="10" xfId="0" applyFont="1" applyFill="1" applyBorder="1" applyAlignment="1">
      <alignment horizontal="center"/>
    </xf>
    <xf numFmtId="43" fontId="23" fillId="0" borderId="23" xfId="42" applyFont="1" applyFill="1" applyBorder="1"/>
    <xf numFmtId="43" fontId="23" fillId="0" borderId="15" xfId="42" applyFont="1" applyFill="1" applyBorder="1"/>
    <xf numFmtId="0" fontId="22" fillId="0" borderId="22" xfId="0" applyFont="1" applyFill="1" applyBorder="1" applyAlignment="1">
      <alignment horizontal="center"/>
    </xf>
    <xf numFmtId="43" fontId="19" fillId="0" borderId="16" xfId="42" applyFont="1" applyFill="1" applyBorder="1"/>
    <xf numFmtId="43" fontId="21" fillId="0" borderId="16" xfId="42" applyFont="1" applyFill="1" applyBorder="1"/>
    <xf numFmtId="0" fontId="19" fillId="0" borderId="0" xfId="0" applyFont="1" applyFill="1"/>
    <xf numFmtId="43" fontId="19" fillId="0" borderId="17" xfId="0" applyNumberFormat="1" applyFont="1" applyFill="1" applyBorder="1" applyAlignment="1">
      <alignment horizontal="justify" vertical="center"/>
    </xf>
    <xf numFmtId="43" fontId="21" fillId="0" borderId="18" xfId="42" applyFont="1" applyFill="1" applyBorder="1"/>
    <xf numFmtId="43" fontId="19" fillId="0" borderId="20" xfId="0" applyNumberFormat="1" applyFont="1" applyFill="1" applyBorder="1" applyAlignment="1">
      <alignment horizontal="justify" vertical="center"/>
    </xf>
    <xf numFmtId="0" fontId="19" fillId="0" borderId="20" xfId="0" applyFont="1" applyFill="1" applyBorder="1"/>
    <xf numFmtId="0" fontId="19" fillId="0" borderId="29" xfId="0" applyFont="1" applyFill="1" applyBorder="1"/>
    <xf numFmtId="43" fontId="21" fillId="0" borderId="19" xfId="42" applyFont="1" applyFill="1" applyBorder="1"/>
    <xf numFmtId="0" fontId="22" fillId="0" borderId="24" xfId="0" applyFont="1" applyFill="1" applyBorder="1" applyAlignment="1">
      <alignment horizontal="center"/>
    </xf>
    <xf numFmtId="0" fontId="19" fillId="0" borderId="21" xfId="0" applyFont="1" applyFill="1" applyBorder="1"/>
    <xf numFmtId="43" fontId="19" fillId="0" borderId="21" xfId="42" applyFont="1" applyFill="1" applyBorder="1"/>
    <xf numFmtId="0" fontId="19" fillId="0" borderId="25" xfId="0" applyFont="1" applyFill="1" applyBorder="1"/>
    <xf numFmtId="43" fontId="21" fillId="0" borderId="21" xfId="42" applyFont="1" applyFill="1" applyBorder="1"/>
    <xf numFmtId="0" fontId="19" fillId="0" borderId="20" xfId="0" applyFont="1" applyFill="1" applyBorder="1" applyAlignment="1">
      <alignment horizontal="justify" vertical="center"/>
    </xf>
    <xf numFmtId="43" fontId="19" fillId="0" borderId="30" xfId="0" applyNumberFormat="1" applyFont="1" applyFill="1" applyBorder="1" applyAlignment="1">
      <alignment horizontal="justify" vertical="center"/>
    </xf>
    <xf numFmtId="43" fontId="28" fillId="0" borderId="18" xfId="42" applyFont="1" applyFill="1" applyBorder="1"/>
    <xf numFmtId="43" fontId="28" fillId="0" borderId="20" xfId="42" applyFont="1" applyFill="1" applyBorder="1"/>
    <xf numFmtId="4" fontId="28" fillId="0" borderId="20" xfId="0" applyNumberFormat="1" applyFont="1" applyFill="1" applyBorder="1"/>
    <xf numFmtId="0" fontId="19" fillId="0" borderId="17" xfId="0" applyFont="1" applyBorder="1" applyAlignment="1">
      <alignment horizontal="left" vertical="top"/>
    </xf>
    <xf numFmtId="0" fontId="19" fillId="0" borderId="20" xfId="0" applyFont="1" applyBorder="1" applyAlignment="1">
      <alignment horizontal="left" vertical="top"/>
    </xf>
    <xf numFmtId="0" fontId="19" fillId="0" borderId="25" xfId="0" applyFont="1" applyFill="1" applyBorder="1" applyAlignment="1">
      <alignment horizontal="left" vertical="top"/>
    </xf>
    <xf numFmtId="0" fontId="19" fillId="0" borderId="17" xfId="0" applyFont="1" applyFill="1" applyBorder="1" applyAlignment="1">
      <alignment horizontal="left" vertical="top"/>
    </xf>
    <xf numFmtId="0" fontId="19" fillId="0" borderId="20" xfId="0" applyFont="1" applyFill="1" applyBorder="1" applyAlignment="1">
      <alignment horizontal="left" vertical="top"/>
    </xf>
    <xf numFmtId="0" fontId="18" fillId="0" borderId="12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43" fontId="19" fillId="0" borderId="10" xfId="42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3" fontId="19" fillId="0" borderId="10" xfId="42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เครื่องหมายจุลภาค" xfId="42" builtinId="3"/>
    <cellStyle name="เซลล์ตรวจสอบ" xfId="13" builtinId="23" customBuiltin="1"/>
    <cellStyle name="เซลล์ที่มีลิงก์" xfId="12" builtinId="24" customBuiltin="1"/>
    <cellStyle name="แย่" xfId="7" builtinId="27" customBuiltin="1"/>
    <cellStyle name="แสดงผล" xfId="10" builtinId="21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colors>
    <mruColors>
      <color rgb="FFCCFF99"/>
      <color rgb="FF66FFFF"/>
      <color rgb="FFFFCCCC"/>
      <color rgb="FFCCFF66"/>
      <color rgb="FFFF99FF"/>
      <color rgb="FF33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E154"/>
  <sheetViews>
    <sheetView view="pageBreakPreview" topLeftCell="A139" zoomScaleNormal="100" zoomScaleSheetLayoutView="100" workbookViewId="0">
      <selection activeCell="C47" sqref="C47"/>
    </sheetView>
  </sheetViews>
  <sheetFormatPr defaultRowHeight="20.25" customHeight="1" x14ac:dyDescent="0.2"/>
  <cols>
    <col min="1" max="1" width="38.375" style="1" customWidth="1"/>
    <col min="2" max="4" width="18.125" style="1" customWidth="1"/>
    <col min="5" max="5" width="26.375" style="1" customWidth="1"/>
    <col min="6" max="16384" width="9" style="1"/>
  </cols>
  <sheetData>
    <row r="1" spans="1:5" ht="20.25" customHeight="1" x14ac:dyDescent="0.2">
      <c r="A1" s="136" t="s">
        <v>312</v>
      </c>
      <c r="B1" s="136"/>
      <c r="C1" s="136"/>
      <c r="D1" s="136"/>
      <c r="E1" s="91" t="s">
        <v>311</v>
      </c>
    </row>
    <row r="2" spans="1:5" ht="21.75" customHeight="1" x14ac:dyDescent="0.35">
      <c r="A2" s="137" t="s">
        <v>15</v>
      </c>
      <c r="B2" s="139" t="s">
        <v>71</v>
      </c>
      <c r="C2" s="139"/>
      <c r="D2" s="139"/>
      <c r="E2" s="140" t="s">
        <v>331</v>
      </c>
    </row>
    <row r="3" spans="1:5" ht="66" customHeight="1" x14ac:dyDescent="0.2">
      <c r="A3" s="138"/>
      <c r="B3" s="92" t="s">
        <v>75</v>
      </c>
      <c r="C3" s="93" t="s">
        <v>81</v>
      </c>
      <c r="D3" s="93" t="s">
        <v>80</v>
      </c>
      <c r="E3" s="141"/>
    </row>
    <row r="4" spans="1:5" ht="20.25" customHeight="1" x14ac:dyDescent="0.2">
      <c r="A4" s="94" t="s">
        <v>59</v>
      </c>
      <c r="B4" s="94"/>
      <c r="C4" s="95"/>
      <c r="D4" s="95"/>
      <c r="E4" s="96"/>
    </row>
    <row r="5" spans="1:5" ht="20.25" customHeight="1" x14ac:dyDescent="0.35">
      <c r="A5" s="97" t="s">
        <v>76</v>
      </c>
      <c r="B5" s="98">
        <f>C5+D5</f>
        <v>90693424.560000002</v>
      </c>
      <c r="C5" s="99">
        <f>กพร.!C5+กตน!C5+สลก!C5+กกจ.!C5+กค!C5+กผง!C5+กปต!C5+ศทส!C5+กอส!C5+กตส!C5+กพก!C5+กตป!C5+กนป!C5+กพช!C5+กพท!C5+กพจ!C5+กตร!C5+กกม!C5+กมป!C5+สปก!C5+กคส!C5+กคพ!C5+กบม!C5+กบร!C5+กปจ!C5+กพส!C5+กพอ!C5+กปน.!C5</f>
        <v>0</v>
      </c>
      <c r="D5" s="100">
        <f>กพร.!D5+กตน!D5+สลก!D5+กกจ.!D5+กค!D5+กผง!D5+กปต!D5+ศทส!D5+กอส!D5+กตส!D5+กพก!D5+กตป!D5+กนป!D5+กพช!D5+กพท!D5+กพจ!D5+กตร!D5+++++กกม!D5+กมป!D5+สปก!D5+กคส!D5+กคพ!D5+กบม!D5+กบร!D5+กปจ!D5+กพส!D5+กพอ!D5+กปน.!D5</f>
        <v>90693424.560000002</v>
      </c>
      <c r="E5" s="128" t="s">
        <v>340</v>
      </c>
    </row>
    <row r="6" spans="1:5" ht="20.25" customHeight="1" x14ac:dyDescent="0.35">
      <c r="A6" s="97"/>
      <c r="B6" s="98"/>
      <c r="C6" s="99"/>
      <c r="D6" s="100"/>
      <c r="E6" s="128" t="s">
        <v>341</v>
      </c>
    </row>
    <row r="7" spans="1:5" ht="20.25" customHeight="1" x14ac:dyDescent="0.35">
      <c r="A7" s="101"/>
      <c r="B7" s="102"/>
      <c r="C7" s="103"/>
      <c r="D7" s="103"/>
      <c r="E7" s="129" t="s">
        <v>342</v>
      </c>
    </row>
    <row r="8" spans="1:5" ht="20.25" customHeight="1" x14ac:dyDescent="0.35">
      <c r="A8" s="101"/>
      <c r="B8" s="102"/>
      <c r="C8" s="103"/>
      <c r="D8" s="99"/>
      <c r="E8" s="129" t="s">
        <v>346</v>
      </c>
    </row>
    <row r="9" spans="1:5" ht="20.25" customHeight="1" x14ac:dyDescent="0.35">
      <c r="A9" s="101"/>
      <c r="B9" s="102"/>
      <c r="C9" s="103"/>
      <c r="D9" s="99"/>
      <c r="E9" s="129" t="s">
        <v>347</v>
      </c>
    </row>
    <row r="10" spans="1:5" ht="20.25" customHeight="1" x14ac:dyDescent="0.35">
      <c r="A10" s="101"/>
      <c r="B10" s="102"/>
      <c r="C10" s="103"/>
      <c r="D10" s="99"/>
      <c r="E10" s="129"/>
    </row>
    <row r="11" spans="1:5" ht="20.25" customHeight="1" x14ac:dyDescent="0.35">
      <c r="A11" s="104" t="s">
        <v>95</v>
      </c>
      <c r="B11" s="102">
        <f>D11+C11</f>
        <v>90819714.650000006</v>
      </c>
      <c r="C11" s="103">
        <f>สลก!C7+กพก!C13+กตป!C35+กพช!C24+กพท!C19+กพจ!C50+กคส!C7+กคพ!C7+กบร!C7+กปจ!C25+กพส!C9+กพอ!C9+กปน.!C7</f>
        <v>77621300</v>
      </c>
      <c r="D11" s="100">
        <f>สลก!D7+กพก!D13+กตป!D35+กพช!D24+กพท!D19+กพจ!D50+กตร!D84+กคส!D7+กคพ!D7+กบร!D7+กปจ!D25+กพส!D9+กพอ!D9+กปน.!D7</f>
        <v>13198414.65</v>
      </c>
      <c r="E11" s="130" t="s">
        <v>344</v>
      </c>
    </row>
    <row r="12" spans="1:5" ht="20.25" customHeight="1" x14ac:dyDescent="0.35">
      <c r="A12" s="101"/>
      <c r="B12" s="102"/>
      <c r="C12" s="103"/>
      <c r="D12" s="100"/>
      <c r="E12" s="130" t="s">
        <v>348</v>
      </c>
    </row>
    <row r="13" spans="1:5" ht="20.25" customHeight="1" x14ac:dyDescent="0.35">
      <c r="A13" s="101"/>
      <c r="B13" s="102"/>
      <c r="C13" s="103"/>
      <c r="D13" s="103"/>
      <c r="E13" s="129"/>
    </row>
    <row r="14" spans="1:5" ht="20.25" customHeight="1" x14ac:dyDescent="0.35">
      <c r="A14" s="104" t="s">
        <v>140</v>
      </c>
      <c r="B14" s="102">
        <f>D14+C14</f>
        <v>2020610.48</v>
      </c>
      <c r="C14" s="103">
        <f>กปต!C7+กพท!C25+กตร!C84+สปก!C7</f>
        <v>0</v>
      </c>
      <c r="D14" s="100">
        <f>กปต!D7+กพท!D25+กตร!D84+สปก!D7</f>
        <v>2020610.48</v>
      </c>
      <c r="E14" s="130" t="s">
        <v>343</v>
      </c>
    </row>
    <row r="15" spans="1:5" ht="20.25" customHeight="1" x14ac:dyDescent="0.35">
      <c r="A15" s="101"/>
      <c r="B15" s="102"/>
      <c r="C15" s="103"/>
      <c r="D15" s="100"/>
      <c r="E15" s="130"/>
    </row>
    <row r="16" spans="1:5" ht="20.25" customHeight="1" x14ac:dyDescent="0.35">
      <c r="A16" s="101"/>
      <c r="B16" s="102"/>
      <c r="C16" s="103"/>
      <c r="D16" s="103"/>
      <c r="E16" s="129"/>
    </row>
    <row r="17" spans="1:5" ht="20.25" customHeight="1" x14ac:dyDescent="0.35">
      <c r="A17" s="104" t="s">
        <v>172</v>
      </c>
      <c r="B17" s="102">
        <f>D17+C17</f>
        <v>17027700.57</v>
      </c>
      <c r="C17" s="103">
        <f>กปต!C9+กพท!C27+กมป!C7+กคพ!C9</f>
        <v>10756710</v>
      </c>
      <c r="D17" s="100">
        <f>กปต!D9+กพท!D27+กมป!D7+กคพ!D9</f>
        <v>6270990.5700000003</v>
      </c>
      <c r="E17" s="129" t="s">
        <v>345</v>
      </c>
    </row>
    <row r="18" spans="1:5" ht="20.25" customHeight="1" x14ac:dyDescent="0.35">
      <c r="A18" s="104"/>
      <c r="B18" s="102"/>
      <c r="C18" s="103"/>
      <c r="D18" s="100"/>
      <c r="E18" s="105"/>
    </row>
    <row r="19" spans="1:5" s="2" customFormat="1" ht="21" customHeight="1" x14ac:dyDescent="0.35">
      <c r="A19" s="131" t="s">
        <v>349</v>
      </c>
      <c r="B19" s="38">
        <f>C19+D19</f>
        <v>7831090.0199999996</v>
      </c>
      <c r="C19" s="8"/>
      <c r="D19" s="8">
        <v>7831090.0199999996</v>
      </c>
      <c r="E19" s="17" t="s">
        <v>11</v>
      </c>
    </row>
    <row r="20" spans="1:5" s="2" customFormat="1" ht="21" customHeight="1" x14ac:dyDescent="0.35">
      <c r="A20" s="132" t="s">
        <v>350</v>
      </c>
      <c r="B20" s="15"/>
      <c r="C20" s="16"/>
      <c r="D20" s="16"/>
      <c r="E20" s="17"/>
    </row>
    <row r="21" spans="1:5" s="2" customFormat="1" ht="21" customHeight="1" x14ac:dyDescent="0.35">
      <c r="A21" s="132"/>
      <c r="B21" s="15"/>
      <c r="C21" s="16"/>
      <c r="D21" s="16"/>
      <c r="E21" s="17"/>
    </row>
    <row r="22" spans="1:5" s="2" customFormat="1" ht="21" customHeight="1" x14ac:dyDescent="0.35">
      <c r="A22" s="131" t="s">
        <v>351</v>
      </c>
      <c r="B22" s="38">
        <f>C22+D22</f>
        <v>3973.02</v>
      </c>
      <c r="C22" s="8"/>
      <c r="D22" s="8">
        <v>3973.02</v>
      </c>
      <c r="E22" s="17" t="s">
        <v>11</v>
      </c>
    </row>
    <row r="23" spans="1:5" ht="20.25" customHeight="1" x14ac:dyDescent="0.35">
      <c r="A23" s="133" t="s">
        <v>352</v>
      </c>
      <c r="B23" s="102"/>
      <c r="C23" s="103"/>
      <c r="D23" s="100"/>
      <c r="E23" s="105"/>
    </row>
    <row r="24" spans="1:5" ht="20.25" customHeight="1" x14ac:dyDescent="0.35">
      <c r="A24" s="133"/>
      <c r="B24" s="102"/>
      <c r="C24" s="103"/>
      <c r="D24" s="100"/>
      <c r="E24" s="105"/>
    </row>
    <row r="25" spans="1:5" ht="20.25" customHeight="1" x14ac:dyDescent="0.35">
      <c r="A25" s="134" t="s">
        <v>353</v>
      </c>
      <c r="B25" s="102">
        <f>C25+D25</f>
        <v>4159700</v>
      </c>
      <c r="C25" s="103">
        <v>4152700</v>
      </c>
      <c r="D25" s="100">
        <v>7000</v>
      </c>
      <c r="E25" s="105" t="s">
        <v>10</v>
      </c>
    </row>
    <row r="26" spans="1:5" ht="20.25" customHeight="1" x14ac:dyDescent="0.35">
      <c r="A26" s="135" t="s">
        <v>354</v>
      </c>
      <c r="B26" s="102"/>
      <c r="C26" s="103"/>
      <c r="D26" s="100"/>
      <c r="E26" s="105"/>
    </row>
    <row r="27" spans="1:5" ht="20.25" customHeight="1" x14ac:dyDescent="0.35">
      <c r="A27" s="135" t="s">
        <v>355</v>
      </c>
      <c r="B27" s="102"/>
      <c r="C27" s="103"/>
      <c r="D27" s="103"/>
      <c r="E27" s="105"/>
    </row>
    <row r="28" spans="1:5" ht="20.25" customHeight="1" x14ac:dyDescent="0.35">
      <c r="A28" s="106"/>
      <c r="B28" s="106"/>
      <c r="C28" s="107"/>
      <c r="D28" s="107"/>
      <c r="E28" s="105"/>
    </row>
    <row r="29" spans="1:5" ht="20.25" customHeight="1" thickBot="1" x14ac:dyDescent="0.4">
      <c r="A29" s="108" t="s">
        <v>27</v>
      </c>
      <c r="B29" s="109">
        <f>SUM(B5:B28)</f>
        <v>212556213.30000001</v>
      </c>
      <c r="C29" s="109">
        <f t="shared" ref="C29:D29" si="0">SUM(C5:C28)</f>
        <v>92530710</v>
      </c>
      <c r="D29" s="109">
        <f t="shared" si="0"/>
        <v>120025503.30000001</v>
      </c>
      <c r="E29" s="110"/>
    </row>
    <row r="30" spans="1:5" ht="20.25" customHeight="1" thickTop="1" x14ac:dyDescent="0.2"/>
    <row r="44" spans="1:5" ht="20.25" customHeight="1" x14ac:dyDescent="0.2">
      <c r="A44" s="136" t="s">
        <v>315</v>
      </c>
      <c r="B44" s="136"/>
      <c r="C44" s="136"/>
      <c r="D44" s="136"/>
      <c r="E44" s="91" t="s">
        <v>311</v>
      </c>
    </row>
    <row r="45" spans="1:5" ht="21.75" customHeight="1" x14ac:dyDescent="0.35">
      <c r="A45" s="137" t="s">
        <v>15</v>
      </c>
      <c r="B45" s="139" t="s">
        <v>71</v>
      </c>
      <c r="C45" s="139"/>
      <c r="D45" s="139"/>
      <c r="E45" s="140" t="s">
        <v>331</v>
      </c>
    </row>
    <row r="46" spans="1:5" ht="66" customHeight="1" x14ac:dyDescent="0.2">
      <c r="A46" s="138"/>
      <c r="B46" s="92" t="s">
        <v>75</v>
      </c>
      <c r="C46" s="93" t="s">
        <v>72</v>
      </c>
      <c r="D46" s="93" t="s">
        <v>28</v>
      </c>
      <c r="E46" s="141"/>
    </row>
    <row r="47" spans="1:5" s="114" customFormat="1" ht="27.75" customHeight="1" x14ac:dyDescent="0.35">
      <c r="A47" s="111" t="s">
        <v>17</v>
      </c>
      <c r="B47" s="111"/>
      <c r="C47" s="112"/>
      <c r="D47" s="112"/>
      <c r="E47" s="113"/>
    </row>
    <row r="48" spans="1:5" s="114" customFormat="1" ht="21" customHeight="1" x14ac:dyDescent="0.35">
      <c r="A48" s="97" t="s">
        <v>70</v>
      </c>
      <c r="B48" s="115">
        <f>D48+C48</f>
        <v>1241660</v>
      </c>
      <c r="C48" s="99">
        <v>1241660</v>
      </c>
      <c r="D48" s="99">
        <v>0</v>
      </c>
      <c r="E48" s="116"/>
    </row>
    <row r="49" spans="1:5" ht="20.25" customHeight="1" x14ac:dyDescent="0.35">
      <c r="A49" s="101"/>
      <c r="B49" s="102"/>
      <c r="C49" s="103"/>
      <c r="D49" s="103"/>
      <c r="E49" s="103"/>
    </row>
    <row r="50" spans="1:5" s="114" customFormat="1" ht="21" customHeight="1" x14ac:dyDescent="0.35">
      <c r="A50" s="97" t="s">
        <v>316</v>
      </c>
      <c r="B50" s="117">
        <f>C50+D50</f>
        <v>2000000</v>
      </c>
      <c r="C50" s="99">
        <v>2000000</v>
      </c>
      <c r="D50" s="99">
        <v>0</v>
      </c>
      <c r="E50" s="116"/>
    </row>
    <row r="51" spans="1:5" s="114" customFormat="1" ht="21" customHeight="1" x14ac:dyDescent="0.35">
      <c r="A51" s="118"/>
      <c r="B51" s="118"/>
      <c r="C51" s="103"/>
      <c r="D51" s="103"/>
      <c r="E51" s="105"/>
    </row>
    <row r="52" spans="1:5" s="114" customFormat="1" ht="21" customHeight="1" x14ac:dyDescent="0.35">
      <c r="A52" s="97" t="s">
        <v>30</v>
      </c>
      <c r="B52" s="117">
        <f>C52+D52</f>
        <v>1328197.29</v>
      </c>
      <c r="C52" s="99">
        <f>327550.04+32602.45</f>
        <v>360152.49</v>
      </c>
      <c r="D52" s="99">
        <f>631104.81+84087+252852.99</f>
        <v>968044.8</v>
      </c>
      <c r="E52" s="116" t="s">
        <v>332</v>
      </c>
    </row>
    <row r="53" spans="1:5" s="114" customFormat="1" ht="21" customHeight="1" x14ac:dyDescent="0.35">
      <c r="A53" s="118" t="s">
        <v>19</v>
      </c>
      <c r="B53" s="118"/>
      <c r="C53" s="103"/>
      <c r="D53" s="103"/>
      <c r="E53" s="105"/>
    </row>
    <row r="54" spans="1:5" s="114" customFormat="1" ht="21" customHeight="1" x14ac:dyDescent="0.35">
      <c r="A54" s="118" t="s">
        <v>20</v>
      </c>
      <c r="B54" s="118"/>
      <c r="C54" s="103"/>
      <c r="D54" s="103"/>
      <c r="E54" s="105"/>
    </row>
    <row r="55" spans="1:5" s="114" customFormat="1" ht="21" customHeight="1" x14ac:dyDescent="0.35">
      <c r="A55" s="119"/>
      <c r="B55" s="119"/>
      <c r="C55" s="107"/>
      <c r="D55" s="107"/>
      <c r="E55" s="120"/>
    </row>
    <row r="56" spans="1:5" ht="20.25" customHeight="1" thickBot="1" x14ac:dyDescent="0.4">
      <c r="A56" s="108" t="s">
        <v>27</v>
      </c>
      <c r="B56" s="109">
        <f>SUM(B48:B55)</f>
        <v>4569857.29</v>
      </c>
      <c r="C56" s="109">
        <f t="shared" ref="C56:D56" si="1">SUM(C48:C55)</f>
        <v>3601812.49</v>
      </c>
      <c r="D56" s="109">
        <f t="shared" si="1"/>
        <v>968044.8</v>
      </c>
      <c r="E56" s="110"/>
    </row>
    <row r="57" spans="1:5" ht="20.25" customHeight="1" thickTop="1" x14ac:dyDescent="0.2"/>
    <row r="86" spans="1:5" ht="20.25" customHeight="1" x14ac:dyDescent="0.2">
      <c r="A86" s="136" t="s">
        <v>315</v>
      </c>
      <c r="B86" s="136"/>
      <c r="C86" s="136"/>
      <c r="D86" s="136"/>
      <c r="E86" s="91" t="s">
        <v>311</v>
      </c>
    </row>
    <row r="87" spans="1:5" ht="21.75" customHeight="1" x14ac:dyDescent="0.35">
      <c r="A87" s="137" t="s">
        <v>15</v>
      </c>
      <c r="B87" s="139" t="s">
        <v>71</v>
      </c>
      <c r="C87" s="139"/>
      <c r="D87" s="139"/>
      <c r="E87" s="140" t="s">
        <v>331</v>
      </c>
    </row>
    <row r="88" spans="1:5" ht="66" customHeight="1" x14ac:dyDescent="0.2">
      <c r="A88" s="138"/>
      <c r="B88" s="92" t="s">
        <v>75</v>
      </c>
      <c r="C88" s="93" t="s">
        <v>72</v>
      </c>
      <c r="D88" s="93" t="s">
        <v>28</v>
      </c>
      <c r="E88" s="141"/>
    </row>
    <row r="89" spans="1:5" s="114" customFormat="1" ht="27.75" customHeight="1" x14ac:dyDescent="0.35">
      <c r="A89" s="121" t="s">
        <v>21</v>
      </c>
      <c r="B89" s="121"/>
      <c r="C89" s="99"/>
      <c r="D89" s="99"/>
      <c r="E89" s="116"/>
    </row>
    <row r="90" spans="1:5" s="114" customFormat="1" ht="21" customHeight="1" x14ac:dyDescent="0.35">
      <c r="A90" s="97" t="s">
        <v>61</v>
      </c>
      <c r="B90" s="115">
        <f>D90+C90</f>
        <v>289000</v>
      </c>
      <c r="C90" s="99"/>
      <c r="D90" s="99">
        <v>289000</v>
      </c>
      <c r="E90" s="116" t="s">
        <v>1</v>
      </c>
    </row>
    <row r="91" spans="1:5" s="114" customFormat="1" ht="21" customHeight="1" x14ac:dyDescent="0.35">
      <c r="A91" s="118"/>
      <c r="B91" s="118"/>
      <c r="C91" s="103"/>
      <c r="D91" s="103"/>
      <c r="E91" s="105"/>
    </row>
    <row r="92" spans="1:5" s="114" customFormat="1" ht="21" customHeight="1" x14ac:dyDescent="0.35">
      <c r="A92" s="97" t="s">
        <v>317</v>
      </c>
      <c r="B92" s="117">
        <f>C92+D92</f>
        <v>483300</v>
      </c>
      <c r="C92" s="99"/>
      <c r="D92" s="99">
        <v>483300</v>
      </c>
      <c r="E92" s="116" t="s">
        <v>14</v>
      </c>
    </row>
    <row r="93" spans="1:5" s="114" customFormat="1" ht="21" customHeight="1" x14ac:dyDescent="0.35">
      <c r="A93" s="118"/>
      <c r="B93" s="118"/>
      <c r="C93" s="103"/>
      <c r="D93" s="103"/>
      <c r="E93" s="105"/>
    </row>
    <row r="94" spans="1:5" s="114" customFormat="1" ht="21" customHeight="1" x14ac:dyDescent="0.35">
      <c r="A94" s="97" t="s">
        <v>318</v>
      </c>
      <c r="B94" s="117">
        <f>C94+D94</f>
        <v>379820.1</v>
      </c>
      <c r="C94" s="99"/>
      <c r="D94" s="99">
        <v>379820.1</v>
      </c>
      <c r="E94" s="116" t="s">
        <v>11</v>
      </c>
    </row>
    <row r="95" spans="1:5" s="114" customFormat="1" ht="21" customHeight="1" x14ac:dyDescent="0.35">
      <c r="A95" s="118" t="s">
        <v>56</v>
      </c>
      <c r="B95" s="118"/>
      <c r="C95" s="103"/>
      <c r="D95" s="103"/>
      <c r="E95" s="105"/>
    </row>
    <row r="96" spans="1:5" s="114" customFormat="1" ht="21" customHeight="1" x14ac:dyDescent="0.35">
      <c r="A96" s="118"/>
      <c r="B96" s="118"/>
      <c r="C96" s="103"/>
      <c r="D96" s="103"/>
      <c r="E96" s="105"/>
    </row>
    <row r="97" spans="1:5" s="114" customFormat="1" ht="21" customHeight="1" x14ac:dyDescent="0.35">
      <c r="A97" s="104" t="s">
        <v>319</v>
      </c>
      <c r="B97" s="117">
        <f>C97+D97</f>
        <v>5.09</v>
      </c>
      <c r="C97" s="103"/>
      <c r="D97" s="103">
        <v>5.09</v>
      </c>
      <c r="E97" s="105" t="s">
        <v>11</v>
      </c>
    </row>
    <row r="98" spans="1:5" s="114" customFormat="1" ht="21" customHeight="1" x14ac:dyDescent="0.35">
      <c r="A98" s="118" t="s">
        <v>57</v>
      </c>
      <c r="B98" s="118"/>
      <c r="C98" s="103"/>
      <c r="D98" s="103"/>
      <c r="E98" s="105"/>
    </row>
    <row r="99" spans="1:5" s="114" customFormat="1" ht="21" customHeight="1" x14ac:dyDescent="0.35">
      <c r="A99" s="122"/>
      <c r="B99" s="122"/>
      <c r="C99" s="123"/>
      <c r="D99" s="123"/>
      <c r="E99" s="105"/>
    </row>
    <row r="100" spans="1:5" s="114" customFormat="1" ht="21" customHeight="1" x14ac:dyDescent="0.35">
      <c r="A100" s="97" t="s">
        <v>320</v>
      </c>
      <c r="B100" s="117">
        <f>C100+D100</f>
        <v>4383905.57</v>
      </c>
      <c r="C100" s="99">
        <f>792064.11+219878.7</f>
        <v>1011942.81</v>
      </c>
      <c r="D100" s="99">
        <f>537+114905.82+1204978.61+67573.19+1156547.19+47.78+84259.22+743113.95</f>
        <v>3371962.76</v>
      </c>
      <c r="E100" s="116" t="s">
        <v>333</v>
      </c>
    </row>
    <row r="101" spans="1:5" s="114" customFormat="1" ht="21" customHeight="1" x14ac:dyDescent="0.35">
      <c r="A101" s="118" t="s">
        <v>19</v>
      </c>
      <c r="B101" s="118"/>
      <c r="C101" s="103"/>
      <c r="D101" s="103"/>
      <c r="E101" s="105" t="s">
        <v>337</v>
      </c>
    </row>
    <row r="102" spans="1:5" s="114" customFormat="1" ht="21" customHeight="1" x14ac:dyDescent="0.35">
      <c r="A102" s="118" t="s">
        <v>23</v>
      </c>
      <c r="B102" s="118"/>
      <c r="C102" s="103"/>
      <c r="D102" s="103"/>
      <c r="E102" s="105"/>
    </row>
    <row r="103" spans="1:5" s="114" customFormat="1" ht="21" customHeight="1" x14ac:dyDescent="0.35">
      <c r="A103" s="124"/>
      <c r="B103" s="124"/>
      <c r="C103" s="103"/>
      <c r="D103" s="103"/>
      <c r="E103" s="105"/>
    </row>
    <row r="104" spans="1:5" s="114" customFormat="1" ht="21" customHeight="1" x14ac:dyDescent="0.35">
      <c r="A104" s="104" t="s">
        <v>321</v>
      </c>
      <c r="B104" s="117">
        <f>C104+D104</f>
        <v>36268201.210000001</v>
      </c>
      <c r="C104" s="103">
        <f>1900000+343691.3+1110000+438369+10000+22898344.81+165000</f>
        <v>26865405.109999999</v>
      </c>
      <c r="D104" s="103">
        <f>49500+334383.5+800550+3605448+181320+1385693.48+3045901.12</f>
        <v>9402796.1000000015</v>
      </c>
      <c r="E104" s="105" t="s">
        <v>334</v>
      </c>
    </row>
    <row r="105" spans="1:5" s="114" customFormat="1" ht="21" customHeight="1" x14ac:dyDescent="0.35">
      <c r="A105" s="118" t="s">
        <v>19</v>
      </c>
      <c r="B105" s="118"/>
      <c r="C105" s="103"/>
      <c r="D105" s="103"/>
      <c r="E105" s="105" t="s">
        <v>338</v>
      </c>
    </row>
    <row r="106" spans="1:5" s="114" customFormat="1" ht="21" customHeight="1" x14ac:dyDescent="0.35">
      <c r="A106" s="122" t="s">
        <v>25</v>
      </c>
      <c r="B106" s="122"/>
      <c r="C106" s="123"/>
      <c r="D106" s="123"/>
      <c r="E106" s="105"/>
    </row>
    <row r="107" spans="1:5" s="114" customFormat="1" ht="21" customHeight="1" x14ac:dyDescent="0.35">
      <c r="A107" s="118"/>
      <c r="B107" s="118"/>
      <c r="C107" s="103"/>
      <c r="D107" s="103"/>
      <c r="E107" s="105"/>
    </row>
    <row r="108" spans="1:5" s="114" customFormat="1" ht="21" customHeight="1" x14ac:dyDescent="0.35">
      <c r="A108" s="104" t="s">
        <v>322</v>
      </c>
      <c r="B108" s="117">
        <f>C108+D108</f>
        <v>24700000</v>
      </c>
      <c r="C108" s="103">
        <f>20000000+4700000</f>
        <v>24700000</v>
      </c>
      <c r="D108" s="103">
        <v>0</v>
      </c>
      <c r="E108" s="105"/>
    </row>
    <row r="109" spans="1:5" s="114" customFormat="1" ht="21" customHeight="1" x14ac:dyDescent="0.35">
      <c r="A109" s="118" t="s">
        <v>69</v>
      </c>
      <c r="B109" s="118"/>
      <c r="C109" s="103"/>
      <c r="D109" s="103"/>
      <c r="E109" s="105"/>
    </row>
    <row r="110" spans="1:5" s="114" customFormat="1" ht="21" customHeight="1" x14ac:dyDescent="0.35">
      <c r="A110" s="122" t="s">
        <v>33</v>
      </c>
      <c r="B110" s="122"/>
      <c r="C110" s="123"/>
      <c r="D110" s="123"/>
      <c r="E110" s="105"/>
    </row>
    <row r="111" spans="1:5" s="114" customFormat="1" ht="21" customHeight="1" x14ac:dyDescent="0.35">
      <c r="A111" s="118"/>
      <c r="B111" s="118"/>
      <c r="C111" s="103"/>
      <c r="D111" s="103"/>
      <c r="E111" s="105"/>
    </row>
    <row r="112" spans="1:5" s="114" customFormat="1" ht="21" customHeight="1" x14ac:dyDescent="0.35">
      <c r="A112" s="104" t="s">
        <v>323</v>
      </c>
      <c r="B112" s="115">
        <f>C112+D112</f>
        <v>646434</v>
      </c>
      <c r="C112" s="103"/>
      <c r="D112" s="103">
        <f>638654+7780</f>
        <v>646434</v>
      </c>
      <c r="E112" s="105" t="s">
        <v>339</v>
      </c>
    </row>
    <row r="113" spans="1:5" s="114" customFormat="1" ht="21" customHeight="1" x14ac:dyDescent="0.35">
      <c r="A113" s="118" t="s">
        <v>73</v>
      </c>
      <c r="B113" s="118"/>
      <c r="C113" s="103"/>
      <c r="D113" s="103"/>
      <c r="E113" s="105"/>
    </row>
    <row r="114" spans="1:5" s="114" customFormat="1" ht="21" customHeight="1" x14ac:dyDescent="0.35">
      <c r="A114" s="118" t="s">
        <v>33</v>
      </c>
      <c r="B114" s="118"/>
      <c r="C114" s="103"/>
      <c r="D114" s="103"/>
      <c r="E114" s="105"/>
    </row>
    <row r="115" spans="1:5" s="114" customFormat="1" ht="21" customHeight="1" x14ac:dyDescent="0.35">
      <c r="A115" s="118"/>
      <c r="B115" s="118"/>
      <c r="C115" s="103"/>
      <c r="D115" s="103"/>
      <c r="E115" s="105"/>
    </row>
    <row r="116" spans="1:5" s="114" customFormat="1" ht="21" customHeight="1" x14ac:dyDescent="0.35">
      <c r="A116" s="104" t="s">
        <v>22</v>
      </c>
      <c r="B116" s="115">
        <f>C116+D116</f>
        <v>38400</v>
      </c>
      <c r="C116" s="103"/>
      <c r="D116" s="103">
        <f>38400</f>
        <v>38400</v>
      </c>
      <c r="E116" s="105" t="s">
        <v>335</v>
      </c>
    </row>
    <row r="117" spans="1:5" s="114" customFormat="1" ht="21" customHeight="1" x14ac:dyDescent="0.35">
      <c r="A117" s="118" t="s">
        <v>35</v>
      </c>
      <c r="B117" s="118"/>
      <c r="C117" s="103"/>
      <c r="D117" s="103"/>
      <c r="E117" s="105"/>
    </row>
    <row r="118" spans="1:5" s="114" customFormat="1" ht="21" customHeight="1" x14ac:dyDescent="0.35">
      <c r="A118" s="118" t="s">
        <v>33</v>
      </c>
      <c r="B118" s="118"/>
      <c r="C118" s="103"/>
      <c r="D118" s="103"/>
      <c r="E118" s="105"/>
    </row>
    <row r="119" spans="1:5" s="114" customFormat="1" ht="21" customHeight="1" x14ac:dyDescent="0.35">
      <c r="A119" s="118"/>
      <c r="B119" s="118"/>
      <c r="C119" s="103"/>
      <c r="D119" s="103"/>
      <c r="E119" s="105"/>
    </row>
    <row r="120" spans="1:5" s="114" customFormat="1" ht="21" customHeight="1" x14ac:dyDescent="0.35">
      <c r="A120" s="104" t="s">
        <v>24</v>
      </c>
      <c r="B120" s="115">
        <f>C120+D120</f>
        <v>240231</v>
      </c>
      <c r="C120" s="103"/>
      <c r="D120" s="103">
        <f>240231</f>
        <v>240231</v>
      </c>
      <c r="E120" s="105" t="s">
        <v>335</v>
      </c>
    </row>
    <row r="121" spans="1:5" s="114" customFormat="1" ht="21" customHeight="1" x14ac:dyDescent="0.35">
      <c r="A121" s="118" t="s">
        <v>26</v>
      </c>
      <c r="B121" s="118"/>
      <c r="C121" s="103"/>
      <c r="D121" s="103"/>
      <c r="E121" s="105"/>
    </row>
    <row r="122" spans="1:5" s="114" customFormat="1" ht="21" customHeight="1" x14ac:dyDescent="0.35">
      <c r="A122" s="118" t="s">
        <v>37</v>
      </c>
      <c r="B122" s="118"/>
      <c r="C122" s="103"/>
      <c r="D122" s="103"/>
      <c r="E122" s="105"/>
    </row>
    <row r="123" spans="1:5" s="114" customFormat="1" ht="21" customHeight="1" x14ac:dyDescent="0.35">
      <c r="A123" s="118"/>
      <c r="B123" s="118"/>
      <c r="C123" s="103"/>
      <c r="D123" s="103"/>
      <c r="E123" s="105"/>
    </row>
    <row r="124" spans="1:5" s="114" customFormat="1" ht="21" customHeight="1" x14ac:dyDescent="0.35">
      <c r="A124" s="104" t="s">
        <v>324</v>
      </c>
      <c r="B124" s="127">
        <f>C124+D124</f>
        <v>23360</v>
      </c>
      <c r="C124" s="103"/>
      <c r="D124" s="103">
        <v>23360</v>
      </c>
      <c r="E124" s="105" t="s">
        <v>335</v>
      </c>
    </row>
    <row r="125" spans="1:5" s="114" customFormat="1" ht="21" customHeight="1" x14ac:dyDescent="0.35">
      <c r="A125" s="118" t="s">
        <v>39</v>
      </c>
      <c r="B125" s="118"/>
      <c r="C125" s="103"/>
      <c r="D125" s="103"/>
      <c r="E125" s="105"/>
    </row>
    <row r="126" spans="1:5" s="114" customFormat="1" ht="21" customHeight="1" x14ac:dyDescent="0.35">
      <c r="A126" s="106" t="s">
        <v>33</v>
      </c>
      <c r="B126" s="106"/>
      <c r="C126" s="107"/>
      <c r="D126" s="107"/>
      <c r="E126" s="120"/>
    </row>
    <row r="127" spans="1:5" ht="21.75" customHeight="1" x14ac:dyDescent="0.35">
      <c r="A127" s="137" t="s">
        <v>15</v>
      </c>
      <c r="B127" s="139" t="s">
        <v>71</v>
      </c>
      <c r="C127" s="139"/>
      <c r="D127" s="139"/>
      <c r="E127" s="140" t="s">
        <v>16</v>
      </c>
    </row>
    <row r="128" spans="1:5" ht="66" customHeight="1" x14ac:dyDescent="0.2">
      <c r="A128" s="138"/>
      <c r="B128" s="92" t="s">
        <v>75</v>
      </c>
      <c r="C128" s="93" t="s">
        <v>72</v>
      </c>
      <c r="D128" s="93" t="s">
        <v>28</v>
      </c>
      <c r="E128" s="141"/>
    </row>
    <row r="129" spans="1:5" s="114" customFormat="1" ht="21.75" customHeight="1" x14ac:dyDescent="0.35">
      <c r="A129" s="104" t="s">
        <v>325</v>
      </c>
      <c r="B129" s="102">
        <f>C129+D129</f>
        <v>1662811.65</v>
      </c>
      <c r="C129" s="103"/>
      <c r="D129" s="103">
        <f>795323.86+867487.79</f>
        <v>1662811.65</v>
      </c>
      <c r="E129" s="116" t="s">
        <v>336</v>
      </c>
    </row>
    <row r="130" spans="1:5" s="114" customFormat="1" ht="21.75" x14ac:dyDescent="0.35">
      <c r="A130" s="118" t="s">
        <v>40</v>
      </c>
      <c r="B130" s="118"/>
      <c r="C130" s="103"/>
      <c r="D130" s="103"/>
      <c r="E130" s="105"/>
    </row>
    <row r="131" spans="1:5" s="114" customFormat="1" ht="21.75" x14ac:dyDescent="0.35">
      <c r="A131" s="122" t="s">
        <v>41</v>
      </c>
      <c r="B131" s="122"/>
      <c r="C131" s="123"/>
      <c r="D131" s="123"/>
      <c r="E131" s="105"/>
    </row>
    <row r="132" spans="1:5" s="114" customFormat="1" ht="21.75" x14ac:dyDescent="0.35">
      <c r="A132" s="122"/>
      <c r="B132" s="122"/>
      <c r="C132" s="123"/>
      <c r="D132" s="123"/>
      <c r="E132" s="125"/>
    </row>
    <row r="133" spans="1:5" s="114" customFormat="1" ht="21" customHeight="1" x14ac:dyDescent="0.35">
      <c r="A133" s="126" t="s">
        <v>326</v>
      </c>
      <c r="B133" s="117">
        <f>C133+D133</f>
        <v>160300.67000000001</v>
      </c>
      <c r="C133" s="103"/>
      <c r="D133" s="103">
        <v>160300.67000000001</v>
      </c>
      <c r="E133" s="105" t="s">
        <v>5</v>
      </c>
    </row>
    <row r="134" spans="1:5" s="114" customFormat="1" ht="21" customHeight="1" x14ac:dyDescent="0.35">
      <c r="A134" s="118" t="s">
        <v>43</v>
      </c>
      <c r="B134" s="118"/>
      <c r="C134" s="103"/>
      <c r="D134" s="103"/>
      <c r="E134" s="105"/>
    </row>
    <row r="135" spans="1:5" s="114" customFormat="1" ht="21" customHeight="1" x14ac:dyDescent="0.35">
      <c r="A135" s="118" t="s">
        <v>44</v>
      </c>
      <c r="B135" s="118"/>
      <c r="C135" s="103"/>
      <c r="D135" s="103"/>
      <c r="E135" s="105"/>
    </row>
    <row r="136" spans="1:5" s="114" customFormat="1" ht="21" customHeight="1" x14ac:dyDescent="0.35">
      <c r="A136" s="118"/>
      <c r="B136" s="118"/>
      <c r="C136" s="103"/>
      <c r="D136" s="103"/>
      <c r="E136" s="105"/>
    </row>
    <row r="137" spans="1:5" s="114" customFormat="1" ht="21" customHeight="1" x14ac:dyDescent="0.35">
      <c r="A137" s="126" t="s">
        <v>327</v>
      </c>
      <c r="B137" s="117">
        <f>C137+D137</f>
        <v>268707.71999999997</v>
      </c>
      <c r="C137" s="103"/>
      <c r="D137" s="103">
        <v>268707.71999999997</v>
      </c>
      <c r="E137" s="105" t="s">
        <v>5</v>
      </c>
    </row>
    <row r="138" spans="1:5" s="114" customFormat="1" ht="21" customHeight="1" x14ac:dyDescent="0.35">
      <c r="A138" s="118" t="s">
        <v>43</v>
      </c>
      <c r="B138" s="118"/>
      <c r="C138" s="103"/>
      <c r="D138" s="103"/>
      <c r="E138" s="105"/>
    </row>
    <row r="139" spans="1:5" s="114" customFormat="1" ht="21" customHeight="1" x14ac:dyDescent="0.35">
      <c r="A139" s="118" t="s">
        <v>46</v>
      </c>
      <c r="B139" s="118"/>
      <c r="C139" s="103"/>
      <c r="D139" s="103"/>
      <c r="E139" s="105"/>
    </row>
    <row r="140" spans="1:5" s="114" customFormat="1" ht="21" customHeight="1" x14ac:dyDescent="0.35">
      <c r="A140" s="118"/>
      <c r="B140" s="118"/>
      <c r="C140" s="103"/>
      <c r="D140" s="103"/>
      <c r="E140" s="105"/>
    </row>
    <row r="141" spans="1:5" s="114" customFormat="1" ht="21" customHeight="1" x14ac:dyDescent="0.35">
      <c r="A141" s="126" t="s">
        <v>328</v>
      </c>
      <c r="B141" s="117">
        <f>C141+D141</f>
        <v>636678.49</v>
      </c>
      <c r="C141" s="103"/>
      <c r="D141" s="103">
        <v>636678.49</v>
      </c>
      <c r="E141" s="105" t="s">
        <v>5</v>
      </c>
    </row>
    <row r="142" spans="1:5" s="114" customFormat="1" ht="21" customHeight="1" x14ac:dyDescent="0.35">
      <c r="A142" s="118" t="s">
        <v>43</v>
      </c>
      <c r="B142" s="118"/>
      <c r="C142" s="103"/>
      <c r="D142" s="103"/>
      <c r="E142" s="105"/>
    </row>
    <row r="143" spans="1:5" s="114" customFormat="1" ht="21" customHeight="1" x14ac:dyDescent="0.35">
      <c r="A143" s="118" t="s">
        <v>50</v>
      </c>
      <c r="B143" s="118"/>
      <c r="C143" s="103"/>
      <c r="D143" s="103"/>
      <c r="E143" s="105"/>
    </row>
    <row r="144" spans="1:5" s="114" customFormat="1" ht="21" customHeight="1" x14ac:dyDescent="0.35">
      <c r="A144" s="118"/>
      <c r="B144" s="118"/>
      <c r="C144" s="103"/>
      <c r="D144" s="103"/>
      <c r="E144" s="105"/>
    </row>
    <row r="145" spans="1:5" s="114" customFormat="1" ht="21" customHeight="1" x14ac:dyDescent="0.35">
      <c r="A145" s="126" t="s">
        <v>329</v>
      </c>
      <c r="B145" s="117">
        <f>C145+D145</f>
        <v>890736.43</v>
      </c>
      <c r="C145" s="103">
        <v>110791.9</v>
      </c>
      <c r="D145" s="103">
        <v>779944.53</v>
      </c>
      <c r="E145" s="105" t="s">
        <v>5</v>
      </c>
    </row>
    <row r="146" spans="1:5" s="114" customFormat="1" ht="21" customHeight="1" x14ac:dyDescent="0.35">
      <c r="A146" s="118" t="s">
        <v>52</v>
      </c>
      <c r="B146" s="118"/>
      <c r="C146" s="103"/>
      <c r="D146" s="103"/>
      <c r="E146" s="105"/>
    </row>
    <row r="147" spans="1:5" s="114" customFormat="1" ht="21" customHeight="1" x14ac:dyDescent="0.35">
      <c r="A147" s="118" t="s">
        <v>53</v>
      </c>
      <c r="B147" s="118"/>
      <c r="C147" s="103"/>
      <c r="D147" s="103"/>
      <c r="E147" s="105"/>
    </row>
    <row r="148" spans="1:5" s="114" customFormat="1" ht="21" customHeight="1" x14ac:dyDescent="0.35">
      <c r="A148" s="118"/>
      <c r="B148" s="118"/>
      <c r="C148" s="103"/>
      <c r="D148" s="103"/>
      <c r="E148" s="105"/>
    </row>
    <row r="149" spans="1:5" s="114" customFormat="1" ht="21" customHeight="1" x14ac:dyDescent="0.35">
      <c r="A149" s="126" t="s">
        <v>330</v>
      </c>
      <c r="B149" s="117">
        <f>C149+D149</f>
        <v>15000000</v>
      </c>
      <c r="C149" s="103">
        <v>15000000</v>
      </c>
      <c r="D149" s="103"/>
      <c r="E149" s="105"/>
    </row>
    <row r="150" spans="1:5" s="114" customFormat="1" ht="21" customHeight="1" x14ac:dyDescent="0.35">
      <c r="A150" s="118" t="s">
        <v>67</v>
      </c>
      <c r="B150" s="118"/>
      <c r="C150" s="103"/>
      <c r="D150" s="103"/>
      <c r="E150" s="105"/>
    </row>
    <row r="151" spans="1:5" s="114" customFormat="1" ht="21" customHeight="1" x14ac:dyDescent="0.35">
      <c r="A151" s="118" t="s">
        <v>68</v>
      </c>
      <c r="B151" s="118"/>
      <c r="C151" s="103"/>
      <c r="D151" s="103"/>
      <c r="E151" s="105"/>
    </row>
    <row r="152" spans="1:5" s="114" customFormat="1" ht="21" customHeight="1" x14ac:dyDescent="0.35">
      <c r="A152" s="118" t="s">
        <v>33</v>
      </c>
      <c r="B152" s="118"/>
      <c r="C152" s="103"/>
      <c r="D152" s="103"/>
      <c r="E152" s="105"/>
    </row>
    <row r="153" spans="1:5" ht="20.25" customHeight="1" thickBot="1" x14ac:dyDescent="0.4">
      <c r="A153" s="108" t="s">
        <v>27</v>
      </c>
      <c r="B153" s="109">
        <f>SUM(B90:B152)</f>
        <v>86071891.930000007</v>
      </c>
      <c r="C153" s="109">
        <f t="shared" ref="C153:D153" si="2">SUM(C90:C152)</f>
        <v>67688139.819999993</v>
      </c>
      <c r="D153" s="109">
        <f t="shared" si="2"/>
        <v>18383752.109999999</v>
      </c>
      <c r="E153" s="110"/>
    </row>
    <row r="154" spans="1:5" ht="20.25" customHeight="1" thickTop="1" x14ac:dyDescent="0.2"/>
  </sheetData>
  <mergeCells count="15">
    <mergeCell ref="A127:A128"/>
    <mergeCell ref="B127:D127"/>
    <mergeCell ref="E127:E128"/>
    <mergeCell ref="A45:A46"/>
    <mergeCell ref="B45:D45"/>
    <mergeCell ref="E45:E46"/>
    <mergeCell ref="A86:D86"/>
    <mergeCell ref="A87:A88"/>
    <mergeCell ref="B87:D87"/>
    <mergeCell ref="E87:E88"/>
    <mergeCell ref="A1:D1"/>
    <mergeCell ref="A2:A3"/>
    <mergeCell ref="B2:D2"/>
    <mergeCell ref="E2:E3"/>
    <mergeCell ref="A44:D44"/>
  </mergeCells>
  <pageMargins left="0.28999999999999998" right="0.13" top="0.43" bottom="0.31" header="0.3" footer="0.3"/>
  <pageSetup scale="8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3"/>
  <sheetViews>
    <sheetView view="pageBreakPreview" zoomScaleNormal="100" zoomScaleSheetLayoutView="100" workbookViewId="0">
      <selection activeCell="D7" sqref="D7"/>
    </sheetView>
  </sheetViews>
  <sheetFormatPr defaultRowHeight="20.25" customHeight="1" x14ac:dyDescent="0.2"/>
  <cols>
    <col min="1" max="1" width="45.375" customWidth="1"/>
    <col min="2" max="2" width="16.25" customWidth="1"/>
    <col min="3" max="3" width="15.75" customWidth="1"/>
    <col min="4" max="4" width="17.125" customWidth="1"/>
    <col min="5" max="5" width="21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2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ht="20.25" customHeight="1" x14ac:dyDescent="0.35">
      <c r="A5" s="13" t="s">
        <v>76</v>
      </c>
      <c r="B5" s="36">
        <f>D5+C5</f>
        <v>810799.11</v>
      </c>
      <c r="C5" s="16"/>
      <c r="D5" s="51">
        <v>810799.11</v>
      </c>
      <c r="E5" s="8"/>
    </row>
    <row r="6" spans="1:5" ht="20.25" customHeight="1" x14ac:dyDescent="0.35">
      <c r="A6" s="41"/>
      <c r="B6" s="36"/>
      <c r="C6" s="16"/>
      <c r="D6" s="16"/>
      <c r="E6" s="16"/>
    </row>
    <row r="7" spans="1:5" s="2" customFormat="1" ht="20.25" customHeight="1" x14ac:dyDescent="0.35">
      <c r="A7" s="31" t="s">
        <v>18</v>
      </c>
      <c r="B7" s="36">
        <f>C7+D7</f>
        <v>3300000</v>
      </c>
      <c r="C7" s="16">
        <v>3300000</v>
      </c>
      <c r="D7" s="16">
        <v>0</v>
      </c>
      <c r="E7" s="9"/>
    </row>
    <row r="8" spans="1:5" s="2" customFormat="1" ht="20.25" customHeight="1" x14ac:dyDescent="0.35">
      <c r="A8" s="15" t="s">
        <v>19</v>
      </c>
      <c r="B8" s="15"/>
      <c r="C8" s="16"/>
      <c r="D8" s="16"/>
      <c r="E8" s="17"/>
    </row>
    <row r="9" spans="1:5" s="2" customFormat="1" ht="20.25" customHeight="1" x14ac:dyDescent="0.35">
      <c r="A9" s="15" t="s">
        <v>65</v>
      </c>
      <c r="B9" s="15"/>
      <c r="C9" s="16"/>
      <c r="D9" s="16"/>
      <c r="E9" s="17"/>
    </row>
    <row r="10" spans="1:5" s="2" customFormat="1" ht="21.75" x14ac:dyDescent="0.35">
      <c r="A10" s="32"/>
      <c r="B10" s="32"/>
      <c r="C10" s="16"/>
      <c r="D10" s="16"/>
      <c r="E10" s="9"/>
    </row>
    <row r="11" spans="1:5" ht="20.25" customHeight="1" x14ac:dyDescent="0.35">
      <c r="A11" s="10"/>
      <c r="B11" s="10"/>
      <c r="C11" s="11"/>
      <c r="D11" s="11"/>
      <c r="E11" s="16"/>
    </row>
    <row r="12" spans="1:5" ht="20.25" customHeight="1" thickBot="1" x14ac:dyDescent="0.4">
      <c r="A12" s="23" t="s">
        <v>27</v>
      </c>
      <c r="B12" s="24">
        <f>SUM(B5:B11)</f>
        <v>4110799.11</v>
      </c>
      <c r="C12" s="24">
        <f>SUM(C5:C11)</f>
        <v>3300000</v>
      </c>
      <c r="D12" s="24">
        <f>SUM(D5:D11)</f>
        <v>810799.11</v>
      </c>
      <c r="E12" s="60"/>
    </row>
    <row r="13" spans="1:5" ht="20.25" customHeight="1" thickTop="1" x14ac:dyDescent="0.2"/>
  </sheetData>
  <mergeCells count="4">
    <mergeCell ref="A1:D1"/>
    <mergeCell ref="A2:A3"/>
    <mergeCell ref="B2:D2"/>
    <mergeCell ref="E2:E3"/>
  </mergeCells>
  <pageMargins left="0.6" right="0.13" top="0.41" bottom="0.75" header="0.3" footer="0.3"/>
  <pageSetup scale="8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9"/>
  <sheetViews>
    <sheetView view="pageBreakPreview" zoomScaleNormal="100" zoomScaleSheetLayoutView="100" workbookViewId="0">
      <selection activeCell="C13" sqref="C13"/>
    </sheetView>
  </sheetViews>
  <sheetFormatPr defaultRowHeight="20.25" customHeight="1" x14ac:dyDescent="0.2"/>
  <cols>
    <col min="1" max="1" width="41.625" customWidth="1"/>
    <col min="2" max="4" width="17.125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100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ht="20.25" customHeight="1" x14ac:dyDescent="0.35">
      <c r="A5" s="13" t="s">
        <v>76</v>
      </c>
      <c r="B5" s="36">
        <f>D5+C5</f>
        <v>45403.16</v>
      </c>
      <c r="C5" s="16"/>
      <c r="D5" s="51">
        <v>45403.16</v>
      </c>
      <c r="E5" s="8"/>
    </row>
    <row r="6" spans="1:5" ht="20.25" customHeight="1" x14ac:dyDescent="0.35">
      <c r="A6" s="41"/>
      <c r="B6" s="36"/>
      <c r="C6" s="16"/>
      <c r="D6" s="16"/>
      <c r="E6" s="16"/>
    </row>
    <row r="7" spans="1:5" ht="20.25" customHeight="1" x14ac:dyDescent="0.35">
      <c r="A7" s="10"/>
      <c r="B7" s="18"/>
      <c r="C7" s="19"/>
      <c r="D7" s="19"/>
      <c r="E7" s="17"/>
    </row>
    <row r="8" spans="1:5" ht="20.25" customHeight="1" thickBot="1" x14ac:dyDescent="0.4">
      <c r="A8" s="23" t="s">
        <v>27</v>
      </c>
      <c r="B8" s="24">
        <f>SUM(B5:B7)</f>
        <v>45403.16</v>
      </c>
      <c r="C8" s="24">
        <f>SUM(C5:C7)</f>
        <v>0</v>
      </c>
      <c r="D8" s="24">
        <f>SUM(D5:D7)</f>
        <v>45403.16</v>
      </c>
      <c r="E8" s="60"/>
    </row>
    <row r="9" spans="1:5" ht="20.25" customHeight="1" thickTop="1" x14ac:dyDescent="0.2"/>
  </sheetData>
  <mergeCells count="4">
    <mergeCell ref="A1:D1"/>
    <mergeCell ref="A2:A3"/>
    <mergeCell ref="B2:D2"/>
    <mergeCell ref="E2:E3"/>
  </mergeCells>
  <pageMargins left="0.43" right="0.13" top="0.48" bottom="0.75" header="0.3" footer="0.3"/>
  <pageSetup scale="8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2"/>
  <sheetViews>
    <sheetView view="pageBreakPreview" zoomScaleNormal="100" zoomScaleSheetLayoutView="100" workbookViewId="0">
      <selection activeCell="E4" sqref="E4:E11"/>
    </sheetView>
  </sheetViews>
  <sheetFormatPr defaultRowHeight="20.25" customHeight="1" x14ac:dyDescent="0.2"/>
  <cols>
    <col min="1" max="1" width="39.125" customWidth="1"/>
    <col min="2" max="4" width="17.125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7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s="46" customFormat="1" ht="20.25" customHeight="1" x14ac:dyDescent="0.35">
      <c r="A5" s="68" t="s">
        <v>76</v>
      </c>
      <c r="B5" s="69">
        <f>D5+C5</f>
        <v>2604056.62</v>
      </c>
      <c r="C5" s="70"/>
      <c r="D5" s="71">
        <f>SUM(D6:D9)</f>
        <v>2604056.62</v>
      </c>
      <c r="E5" s="70"/>
    </row>
    <row r="6" spans="1:5" ht="20.25" customHeight="1" x14ac:dyDescent="0.35">
      <c r="A6" s="67" t="s">
        <v>101</v>
      </c>
      <c r="B6" s="64">
        <f t="shared" ref="B6:B9" si="0">D6+C6</f>
        <v>1084792.43</v>
      </c>
      <c r="C6" s="65"/>
      <c r="D6" s="66">
        <v>1084792.43</v>
      </c>
      <c r="E6" s="65"/>
    </row>
    <row r="7" spans="1:5" ht="20.25" customHeight="1" x14ac:dyDescent="0.35">
      <c r="A7" s="67" t="s">
        <v>102</v>
      </c>
      <c r="B7" s="64">
        <f t="shared" si="0"/>
        <v>507241.13</v>
      </c>
      <c r="C7" s="65"/>
      <c r="D7" s="66">
        <v>507241.13</v>
      </c>
      <c r="E7" s="65"/>
    </row>
    <row r="8" spans="1:5" ht="20.25" customHeight="1" x14ac:dyDescent="0.35">
      <c r="A8" s="67" t="s">
        <v>103</v>
      </c>
      <c r="B8" s="64">
        <f t="shared" si="0"/>
        <v>444768.72</v>
      </c>
      <c r="C8" s="65"/>
      <c r="D8" s="66">
        <v>444768.72</v>
      </c>
      <c r="E8" s="65"/>
    </row>
    <row r="9" spans="1:5" ht="20.25" customHeight="1" x14ac:dyDescent="0.35">
      <c r="A9" s="67" t="s">
        <v>104</v>
      </c>
      <c r="B9" s="64">
        <f t="shared" si="0"/>
        <v>567254.34</v>
      </c>
      <c r="C9" s="65"/>
      <c r="D9" s="66">
        <v>567254.34</v>
      </c>
      <c r="E9" s="65"/>
    </row>
    <row r="10" spans="1:5" ht="20.25" customHeight="1" x14ac:dyDescent="0.35">
      <c r="A10" s="72"/>
      <c r="B10" s="72"/>
      <c r="C10" s="73"/>
      <c r="D10" s="73"/>
      <c r="E10" s="65"/>
    </row>
    <row r="11" spans="1:5" ht="20.25" customHeight="1" thickBot="1" x14ac:dyDescent="0.4">
      <c r="A11" s="23" t="s">
        <v>27</v>
      </c>
      <c r="B11" s="24">
        <f t="shared" ref="B11:C11" si="1">B5</f>
        <v>2604056.62</v>
      </c>
      <c r="C11" s="24">
        <f t="shared" si="1"/>
        <v>0</v>
      </c>
      <c r="D11" s="24">
        <f>D5</f>
        <v>2604056.62</v>
      </c>
      <c r="E11" s="60"/>
    </row>
    <row r="12" spans="1:5" ht="20.25" customHeight="1" thickTop="1" x14ac:dyDescent="0.2"/>
  </sheetData>
  <mergeCells count="4">
    <mergeCell ref="A1:D1"/>
    <mergeCell ref="A2:A3"/>
    <mergeCell ref="B2:D2"/>
    <mergeCell ref="E2:E3"/>
  </mergeCells>
  <pageMargins left="0.45" right="0.17" top="0.46" bottom="0.75" header="0.3" footer="0.3"/>
  <pageSetup scale="80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7"/>
  <sheetViews>
    <sheetView view="pageBreakPreview" topLeftCell="A4" zoomScaleNormal="100" zoomScaleSheetLayoutView="100" workbookViewId="0">
      <selection activeCell="E4" sqref="E4:E16"/>
    </sheetView>
  </sheetViews>
  <sheetFormatPr defaultRowHeight="20.25" customHeight="1" x14ac:dyDescent="0.2"/>
  <cols>
    <col min="1" max="1" width="43.125" customWidth="1"/>
    <col min="2" max="4" width="16.25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0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s="46" customFormat="1" ht="20.25" customHeight="1" x14ac:dyDescent="0.35">
      <c r="A5" s="43" t="s">
        <v>76</v>
      </c>
      <c r="B5" s="69">
        <f>D5+C5</f>
        <v>1311212.98</v>
      </c>
      <c r="C5" s="45"/>
      <c r="D5" s="45">
        <f>SUM(D6:D11)</f>
        <v>1311212.98</v>
      </c>
      <c r="E5" s="45"/>
    </row>
    <row r="6" spans="1:5" ht="20.25" customHeight="1" x14ac:dyDescent="0.35">
      <c r="A6" s="67" t="s">
        <v>105</v>
      </c>
      <c r="B6" s="64">
        <f t="shared" ref="B6:B11" si="0">D6+C6</f>
        <v>117958.14</v>
      </c>
      <c r="C6" s="16"/>
      <c r="D6" s="51">
        <v>117958.14</v>
      </c>
      <c r="E6" s="16"/>
    </row>
    <row r="7" spans="1:5" ht="20.25" customHeight="1" x14ac:dyDescent="0.35">
      <c r="A7" s="67" t="s">
        <v>106</v>
      </c>
      <c r="B7" s="64">
        <f t="shared" si="0"/>
        <v>135124.97</v>
      </c>
      <c r="C7" s="16"/>
      <c r="D7" s="51">
        <v>135124.97</v>
      </c>
      <c r="E7" s="16"/>
    </row>
    <row r="8" spans="1:5" ht="20.25" customHeight="1" x14ac:dyDescent="0.35">
      <c r="A8" s="67" t="s">
        <v>107</v>
      </c>
      <c r="B8" s="64">
        <f t="shared" si="0"/>
        <v>574893.56000000006</v>
      </c>
      <c r="C8" s="16"/>
      <c r="D8" s="51">
        <v>574893.56000000006</v>
      </c>
      <c r="E8" s="16"/>
    </row>
    <row r="9" spans="1:5" ht="20.25" customHeight="1" x14ac:dyDescent="0.35">
      <c r="A9" s="67" t="s">
        <v>108</v>
      </c>
      <c r="B9" s="64">
        <f t="shared" si="0"/>
        <v>117831.62</v>
      </c>
      <c r="C9" s="16"/>
      <c r="D9" s="51">
        <v>117831.62</v>
      </c>
      <c r="E9" s="16"/>
    </row>
    <row r="10" spans="1:5" ht="20.25" customHeight="1" x14ac:dyDescent="0.35">
      <c r="A10" s="67" t="s">
        <v>109</v>
      </c>
      <c r="B10" s="64">
        <f t="shared" si="0"/>
        <v>57603.35</v>
      </c>
      <c r="C10" s="16"/>
      <c r="D10" s="51">
        <v>57603.35</v>
      </c>
      <c r="E10" s="16"/>
    </row>
    <row r="11" spans="1:5" ht="20.25" customHeight="1" x14ac:dyDescent="0.35">
      <c r="A11" s="67" t="s">
        <v>110</v>
      </c>
      <c r="B11" s="64">
        <f t="shared" si="0"/>
        <v>307801.34000000003</v>
      </c>
      <c r="C11" s="16"/>
      <c r="D11" s="51">
        <v>307801.34000000003</v>
      </c>
      <c r="E11" s="16"/>
    </row>
    <row r="12" spans="1:5" ht="20.25" customHeight="1" x14ac:dyDescent="0.35">
      <c r="A12" s="31"/>
      <c r="B12" s="36"/>
      <c r="C12" s="16"/>
      <c r="D12" s="16"/>
      <c r="E12" s="16"/>
    </row>
    <row r="13" spans="1:5" s="46" customFormat="1" ht="20.25" customHeight="1" x14ac:dyDescent="0.35">
      <c r="A13" s="43" t="s">
        <v>95</v>
      </c>
      <c r="B13" s="69">
        <f>D13+C13</f>
        <v>50</v>
      </c>
      <c r="C13" s="45"/>
      <c r="D13" s="45">
        <f>SUM(D14)</f>
        <v>50</v>
      </c>
      <c r="E13" s="65"/>
    </row>
    <row r="14" spans="1:5" ht="20.25" customHeight="1" x14ac:dyDescent="0.35">
      <c r="A14" s="15" t="s">
        <v>106</v>
      </c>
      <c r="B14" s="64">
        <f>D14+C14</f>
        <v>50</v>
      </c>
      <c r="C14" s="16"/>
      <c r="D14" s="74">
        <v>50</v>
      </c>
      <c r="E14" s="65"/>
    </row>
    <row r="15" spans="1:5" ht="20.25" customHeight="1" x14ac:dyDescent="0.35">
      <c r="A15" s="52"/>
      <c r="B15" s="52"/>
      <c r="C15" s="53"/>
      <c r="D15" s="53"/>
      <c r="E15" s="65"/>
    </row>
    <row r="16" spans="1:5" ht="20.25" customHeight="1" thickBot="1" x14ac:dyDescent="0.4">
      <c r="A16" s="23" t="s">
        <v>27</v>
      </c>
      <c r="B16" s="24">
        <f t="shared" ref="B16:C16" si="1">B13+B5</f>
        <v>1311262.98</v>
      </c>
      <c r="C16" s="24">
        <f t="shared" si="1"/>
        <v>0</v>
      </c>
      <c r="D16" s="24">
        <f>D13+D5</f>
        <v>1311262.98</v>
      </c>
      <c r="E16" s="60"/>
    </row>
    <row r="17" ht="20.25" customHeight="1" thickTop="1" x14ac:dyDescent="0.2"/>
  </sheetData>
  <mergeCells count="4">
    <mergeCell ref="A1:D1"/>
    <mergeCell ref="A2:A3"/>
    <mergeCell ref="B2:D2"/>
    <mergeCell ref="E2:E3"/>
  </mergeCells>
  <pageMargins left="0.49" right="0.13" top="0.46" bottom="0.75" header="0.3" footer="0.3"/>
  <pageSetup scale="80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43"/>
  <sheetViews>
    <sheetView view="pageBreakPreview" topLeftCell="A4" zoomScaleNormal="100" zoomScaleSheetLayoutView="100" workbookViewId="0">
      <selection activeCell="A42" sqref="A42"/>
    </sheetView>
  </sheetViews>
  <sheetFormatPr defaultRowHeight="14.25" x14ac:dyDescent="0.2"/>
  <cols>
    <col min="1" max="1" width="40.625" customWidth="1"/>
    <col min="2" max="2" width="19" customWidth="1"/>
    <col min="3" max="4" width="16.25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8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s="46" customFormat="1" ht="20.25" customHeight="1" x14ac:dyDescent="0.35">
      <c r="A5" s="68" t="s">
        <v>76</v>
      </c>
      <c r="B5" s="69">
        <f>D5+C5</f>
        <v>4876288.1899999995</v>
      </c>
      <c r="C5" s="70"/>
      <c r="D5" s="70">
        <f>SUM(D6:D33)</f>
        <v>4876288.1899999995</v>
      </c>
      <c r="E5" s="70"/>
    </row>
    <row r="6" spans="1:5" s="46" customFormat="1" ht="20.25" customHeight="1" x14ac:dyDescent="0.35">
      <c r="A6" s="67" t="s">
        <v>111</v>
      </c>
      <c r="B6" s="64">
        <f t="shared" ref="B6:B32" si="0">D6+C6</f>
        <v>2061254.21</v>
      </c>
      <c r="C6" s="65"/>
      <c r="D6" s="66">
        <v>2061254.21</v>
      </c>
      <c r="E6" s="65"/>
    </row>
    <row r="7" spans="1:5" s="46" customFormat="1" ht="20.25" customHeight="1" x14ac:dyDescent="0.35">
      <c r="A7" s="67" t="s">
        <v>112</v>
      </c>
      <c r="B7" s="64">
        <f t="shared" si="0"/>
        <v>42432.02</v>
      </c>
      <c r="C7" s="65"/>
      <c r="D7" s="66">
        <v>42432.02</v>
      </c>
      <c r="E7" s="65"/>
    </row>
    <row r="8" spans="1:5" s="46" customFormat="1" ht="20.25" customHeight="1" x14ac:dyDescent="0.35">
      <c r="A8" s="67" t="s">
        <v>113</v>
      </c>
      <c r="B8" s="64">
        <f t="shared" si="0"/>
        <v>8.14</v>
      </c>
      <c r="C8" s="65"/>
      <c r="D8" s="67">
        <v>8.14</v>
      </c>
      <c r="E8" s="65"/>
    </row>
    <row r="9" spans="1:5" s="46" customFormat="1" ht="20.25" customHeight="1" x14ac:dyDescent="0.35">
      <c r="A9" s="67" t="s">
        <v>114</v>
      </c>
      <c r="B9" s="64">
        <f t="shared" si="0"/>
        <v>154591.23000000001</v>
      </c>
      <c r="C9" s="65"/>
      <c r="D9" s="66">
        <v>154591.23000000001</v>
      </c>
      <c r="E9" s="65"/>
    </row>
    <row r="10" spans="1:5" s="46" customFormat="1" ht="20.25" customHeight="1" x14ac:dyDescent="0.35">
      <c r="A10" s="67" t="s">
        <v>115</v>
      </c>
      <c r="B10" s="64">
        <f t="shared" si="0"/>
        <v>3396.66</v>
      </c>
      <c r="C10" s="65"/>
      <c r="D10" s="66">
        <v>3396.66</v>
      </c>
      <c r="E10" s="65"/>
    </row>
    <row r="11" spans="1:5" s="46" customFormat="1" ht="20.25" customHeight="1" x14ac:dyDescent="0.35">
      <c r="A11" s="67" t="s">
        <v>116</v>
      </c>
      <c r="B11" s="64">
        <f t="shared" si="0"/>
        <v>182183.28</v>
      </c>
      <c r="C11" s="65"/>
      <c r="D11" s="66">
        <v>182183.28</v>
      </c>
      <c r="E11" s="65"/>
    </row>
    <row r="12" spans="1:5" s="46" customFormat="1" ht="20.25" customHeight="1" x14ac:dyDescent="0.35">
      <c r="A12" s="67" t="s">
        <v>117</v>
      </c>
      <c r="B12" s="64">
        <f t="shared" si="0"/>
        <v>53335.54</v>
      </c>
      <c r="C12" s="65"/>
      <c r="D12" s="66">
        <v>53335.54</v>
      </c>
      <c r="E12" s="65"/>
    </row>
    <row r="13" spans="1:5" s="46" customFormat="1" ht="20.25" customHeight="1" x14ac:dyDescent="0.35">
      <c r="A13" s="67" t="s">
        <v>118</v>
      </c>
      <c r="B13" s="64">
        <f t="shared" si="0"/>
        <v>79023.34</v>
      </c>
      <c r="C13" s="65"/>
      <c r="D13" s="66">
        <v>79023.34</v>
      </c>
      <c r="E13" s="65"/>
    </row>
    <row r="14" spans="1:5" s="46" customFormat="1" ht="20.25" customHeight="1" x14ac:dyDescent="0.35">
      <c r="A14" s="67" t="s">
        <v>119</v>
      </c>
      <c r="B14" s="64">
        <f t="shared" si="0"/>
        <v>45867.4</v>
      </c>
      <c r="C14" s="65"/>
      <c r="D14" s="66">
        <v>45867.4</v>
      </c>
      <c r="E14" s="65"/>
    </row>
    <row r="15" spans="1:5" s="46" customFormat="1" ht="20.25" customHeight="1" x14ac:dyDescent="0.35">
      <c r="A15" s="67" t="s">
        <v>120</v>
      </c>
      <c r="B15" s="64">
        <f t="shared" si="0"/>
        <v>12178.5</v>
      </c>
      <c r="C15" s="65"/>
      <c r="D15" s="66">
        <v>12178.5</v>
      </c>
      <c r="E15" s="65"/>
    </row>
    <row r="16" spans="1:5" s="46" customFormat="1" ht="20.25" customHeight="1" x14ac:dyDescent="0.35">
      <c r="A16" s="67" t="s">
        <v>121</v>
      </c>
      <c r="B16" s="64">
        <f t="shared" si="0"/>
        <v>84362.46</v>
      </c>
      <c r="C16" s="65"/>
      <c r="D16" s="66">
        <v>84362.46</v>
      </c>
      <c r="E16" s="65"/>
    </row>
    <row r="17" spans="1:5" s="46" customFormat="1" ht="20.25" customHeight="1" x14ac:dyDescent="0.35">
      <c r="A17" s="67" t="s">
        <v>122</v>
      </c>
      <c r="B17" s="64">
        <f t="shared" si="0"/>
        <v>34078.959999999999</v>
      </c>
      <c r="C17" s="65"/>
      <c r="D17" s="66">
        <v>34078.959999999999</v>
      </c>
      <c r="E17" s="65"/>
    </row>
    <row r="18" spans="1:5" s="46" customFormat="1" ht="20.25" customHeight="1" x14ac:dyDescent="0.35">
      <c r="A18" s="67" t="s">
        <v>123</v>
      </c>
      <c r="B18" s="64">
        <f t="shared" si="0"/>
        <v>8316.25</v>
      </c>
      <c r="C18" s="65"/>
      <c r="D18" s="66">
        <v>8316.25</v>
      </c>
      <c r="E18" s="65"/>
    </row>
    <row r="19" spans="1:5" s="46" customFormat="1" ht="20.25" customHeight="1" x14ac:dyDescent="0.35">
      <c r="A19" s="67" t="s">
        <v>124</v>
      </c>
      <c r="B19" s="64">
        <f t="shared" si="0"/>
        <v>70701.06</v>
      </c>
      <c r="C19" s="65"/>
      <c r="D19" s="66">
        <v>70701.06</v>
      </c>
      <c r="E19" s="65"/>
    </row>
    <row r="20" spans="1:5" s="46" customFormat="1" ht="20.25" customHeight="1" x14ac:dyDescent="0.35">
      <c r="A20" s="67" t="s">
        <v>125</v>
      </c>
      <c r="B20" s="64">
        <f t="shared" si="0"/>
        <v>18986.02</v>
      </c>
      <c r="C20" s="65"/>
      <c r="D20" s="66">
        <v>18986.02</v>
      </c>
      <c r="E20" s="65"/>
    </row>
    <row r="21" spans="1:5" s="46" customFormat="1" ht="20.25" customHeight="1" x14ac:dyDescent="0.35">
      <c r="A21" s="67" t="s">
        <v>126</v>
      </c>
      <c r="B21" s="64">
        <f t="shared" si="0"/>
        <v>11902.51</v>
      </c>
      <c r="C21" s="65"/>
      <c r="D21" s="66">
        <v>11902.51</v>
      </c>
      <c r="E21" s="65"/>
    </row>
    <row r="22" spans="1:5" s="46" customFormat="1" ht="20.25" customHeight="1" x14ac:dyDescent="0.35">
      <c r="A22" s="67" t="s">
        <v>127</v>
      </c>
      <c r="B22" s="64">
        <f t="shared" si="0"/>
        <v>22013.49</v>
      </c>
      <c r="C22" s="65"/>
      <c r="D22" s="66">
        <v>22013.49</v>
      </c>
      <c r="E22" s="65"/>
    </row>
    <row r="23" spans="1:5" s="46" customFormat="1" ht="20.25" customHeight="1" x14ac:dyDescent="0.35">
      <c r="A23" s="67" t="s">
        <v>128</v>
      </c>
      <c r="B23" s="64">
        <f t="shared" si="0"/>
        <v>144370.6</v>
      </c>
      <c r="C23" s="65"/>
      <c r="D23" s="66">
        <v>144370.6</v>
      </c>
      <c r="E23" s="65"/>
    </row>
    <row r="24" spans="1:5" s="46" customFormat="1" ht="20.25" customHeight="1" x14ac:dyDescent="0.35">
      <c r="A24" s="67" t="s">
        <v>129</v>
      </c>
      <c r="B24" s="64">
        <f t="shared" si="0"/>
        <v>11193.43</v>
      </c>
      <c r="C24" s="65"/>
      <c r="D24" s="66">
        <v>11193.43</v>
      </c>
      <c r="E24" s="65"/>
    </row>
    <row r="25" spans="1:5" s="46" customFormat="1" ht="20.25" customHeight="1" x14ac:dyDescent="0.35">
      <c r="A25" s="67" t="s">
        <v>130</v>
      </c>
      <c r="B25" s="64">
        <f t="shared" si="0"/>
        <v>76463.7</v>
      </c>
      <c r="C25" s="65"/>
      <c r="D25" s="66">
        <v>76463.7</v>
      </c>
      <c r="E25" s="65"/>
    </row>
    <row r="26" spans="1:5" s="46" customFormat="1" ht="20.25" customHeight="1" x14ac:dyDescent="0.35">
      <c r="A26" s="67" t="s">
        <v>131</v>
      </c>
      <c r="B26" s="64">
        <f t="shared" si="0"/>
        <v>99535.99</v>
      </c>
      <c r="C26" s="65"/>
      <c r="D26" s="66">
        <v>99535.99</v>
      </c>
      <c r="E26" s="65"/>
    </row>
    <row r="27" spans="1:5" s="46" customFormat="1" ht="20.25" customHeight="1" x14ac:dyDescent="0.35">
      <c r="A27" s="67" t="s">
        <v>132</v>
      </c>
      <c r="B27" s="64">
        <f t="shared" si="0"/>
        <v>203679.21</v>
      </c>
      <c r="C27" s="65"/>
      <c r="D27" s="66">
        <v>203679.21</v>
      </c>
      <c r="E27" s="65"/>
    </row>
    <row r="28" spans="1:5" s="46" customFormat="1" ht="20.25" customHeight="1" x14ac:dyDescent="0.35">
      <c r="A28" s="67" t="s">
        <v>133</v>
      </c>
      <c r="B28" s="64">
        <f t="shared" si="0"/>
        <v>101828.25</v>
      </c>
      <c r="C28" s="65"/>
      <c r="D28" s="66">
        <v>101828.25</v>
      </c>
      <c r="E28" s="65"/>
    </row>
    <row r="29" spans="1:5" s="46" customFormat="1" ht="20.25" customHeight="1" x14ac:dyDescent="0.35">
      <c r="A29" s="67" t="s">
        <v>134</v>
      </c>
      <c r="B29" s="64">
        <f t="shared" si="0"/>
        <v>387791.74</v>
      </c>
      <c r="C29" s="65"/>
      <c r="D29" s="66">
        <v>387791.74</v>
      </c>
      <c r="E29" s="65"/>
    </row>
    <row r="30" spans="1:5" s="46" customFormat="1" ht="20.25" customHeight="1" x14ac:dyDescent="0.35">
      <c r="A30" s="67" t="s">
        <v>135</v>
      </c>
      <c r="B30" s="64">
        <f t="shared" si="0"/>
        <v>506444.02</v>
      </c>
      <c r="C30" s="65"/>
      <c r="D30" s="66">
        <v>506444.02</v>
      </c>
      <c r="E30" s="65"/>
    </row>
    <row r="31" spans="1:5" s="46" customFormat="1" ht="20.25" customHeight="1" x14ac:dyDescent="0.35">
      <c r="A31" s="67" t="s">
        <v>136</v>
      </c>
      <c r="B31" s="64">
        <f t="shared" si="0"/>
        <v>282857.87</v>
      </c>
      <c r="C31" s="65"/>
      <c r="D31" s="66">
        <v>282857.87</v>
      </c>
      <c r="E31" s="65"/>
    </row>
    <row r="32" spans="1:5" s="46" customFormat="1" ht="20.25" customHeight="1" x14ac:dyDescent="0.35">
      <c r="A32" s="67" t="s">
        <v>137</v>
      </c>
      <c r="B32" s="64">
        <f t="shared" si="0"/>
        <v>44857.599999999999</v>
      </c>
      <c r="C32" s="65"/>
      <c r="D32" s="66">
        <v>44857.599999999999</v>
      </c>
      <c r="E32" s="65"/>
    </row>
    <row r="33" spans="1:5" s="46" customFormat="1" ht="20.25" customHeight="1" x14ac:dyDescent="0.35">
      <c r="A33" s="67" t="s">
        <v>138</v>
      </c>
      <c r="B33" s="64">
        <f>D33+C33</f>
        <v>132634.71</v>
      </c>
      <c r="C33" s="65"/>
      <c r="D33" s="66">
        <v>132634.71</v>
      </c>
      <c r="E33" s="65"/>
    </row>
    <row r="34" spans="1:5" ht="20.25" customHeight="1" x14ac:dyDescent="0.35">
      <c r="A34" s="67"/>
      <c r="B34" s="64"/>
      <c r="C34" s="65"/>
      <c r="D34" s="66"/>
      <c r="E34" s="65"/>
    </row>
    <row r="35" spans="1:5" s="46" customFormat="1" ht="20.25" customHeight="1" x14ac:dyDescent="0.35">
      <c r="A35" s="68" t="s">
        <v>139</v>
      </c>
      <c r="B35" s="69">
        <f>D35+C35</f>
        <v>60952477</v>
      </c>
      <c r="C35" s="70">
        <f>C36</f>
        <v>60936000</v>
      </c>
      <c r="D35" s="70">
        <f>SUM(D36:D40)</f>
        <v>16477</v>
      </c>
      <c r="E35" s="70"/>
    </row>
    <row r="36" spans="1:5" ht="20.25" customHeight="1" x14ac:dyDescent="0.35">
      <c r="A36" s="67" t="s">
        <v>111</v>
      </c>
      <c r="B36" s="64">
        <f>D36+C36</f>
        <v>60950350</v>
      </c>
      <c r="C36" s="65">
        <f>60000000+936000</f>
        <v>60936000</v>
      </c>
      <c r="D36" s="66">
        <v>14350</v>
      </c>
      <c r="E36" s="65"/>
    </row>
    <row r="37" spans="1:5" ht="20.25" customHeight="1" x14ac:dyDescent="0.35">
      <c r="A37" s="67" t="s">
        <v>117</v>
      </c>
      <c r="B37" s="64">
        <f t="shared" ref="B37:B40" si="1">D37+C37</f>
        <v>500</v>
      </c>
      <c r="C37" s="65"/>
      <c r="D37" s="66">
        <v>500</v>
      </c>
      <c r="E37" s="65"/>
    </row>
    <row r="38" spans="1:5" ht="20.25" customHeight="1" x14ac:dyDescent="0.35">
      <c r="A38" s="67" t="s">
        <v>119</v>
      </c>
      <c r="B38" s="64">
        <f t="shared" si="1"/>
        <v>457</v>
      </c>
      <c r="C38" s="65"/>
      <c r="D38" s="66">
        <v>457</v>
      </c>
      <c r="E38" s="65"/>
    </row>
    <row r="39" spans="1:5" ht="20.25" customHeight="1" x14ac:dyDescent="0.35">
      <c r="A39" s="67" t="s">
        <v>134</v>
      </c>
      <c r="B39" s="64">
        <f t="shared" si="1"/>
        <v>1070</v>
      </c>
      <c r="C39" s="65"/>
      <c r="D39" s="66">
        <v>1070</v>
      </c>
      <c r="E39" s="65"/>
    </row>
    <row r="40" spans="1:5" ht="20.25" customHeight="1" x14ac:dyDescent="0.35">
      <c r="A40" s="67" t="s">
        <v>136</v>
      </c>
      <c r="B40" s="64">
        <f t="shared" si="1"/>
        <v>100</v>
      </c>
      <c r="C40" s="65"/>
      <c r="D40" s="66">
        <v>100</v>
      </c>
      <c r="E40" s="65"/>
    </row>
    <row r="41" spans="1:5" ht="20.25" customHeight="1" x14ac:dyDescent="0.35">
      <c r="A41" s="72"/>
      <c r="B41" s="72"/>
      <c r="C41" s="73"/>
      <c r="D41" s="73"/>
      <c r="E41" s="65"/>
    </row>
    <row r="42" spans="1:5" ht="20.25" customHeight="1" thickBot="1" x14ac:dyDescent="0.4">
      <c r="A42" s="23" t="s">
        <v>27</v>
      </c>
      <c r="B42" s="24">
        <f t="shared" ref="B42:C42" si="2">B35+B5</f>
        <v>65828765.189999998</v>
      </c>
      <c r="C42" s="24">
        <f t="shared" si="2"/>
        <v>60936000</v>
      </c>
      <c r="D42" s="24">
        <f>D35+D5</f>
        <v>4892765.1899999995</v>
      </c>
      <c r="E42" s="60"/>
    </row>
    <row r="43" spans="1:5" ht="20.25" customHeight="1" thickTop="1" x14ac:dyDescent="0.2"/>
  </sheetData>
  <mergeCells count="4">
    <mergeCell ref="A1:D1"/>
    <mergeCell ref="A2:A3"/>
    <mergeCell ref="B2:D2"/>
    <mergeCell ref="E2:E3"/>
  </mergeCells>
  <pageMargins left="0.51" right="0.15" top="0.44" bottom="0.16" header="0.3" footer="0.3"/>
  <pageSetup scale="80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8"/>
  <sheetViews>
    <sheetView view="pageBreakPreview" zoomScaleNormal="100" zoomScaleSheetLayoutView="100" workbookViewId="0">
      <selection activeCell="D12" sqref="D12"/>
    </sheetView>
  </sheetViews>
  <sheetFormatPr defaultRowHeight="15" x14ac:dyDescent="0.25"/>
  <cols>
    <col min="1" max="1" width="41.75" style="47" customWidth="1"/>
    <col min="2" max="2" width="19" style="47" customWidth="1"/>
    <col min="3" max="4" width="16.25" style="47" customWidth="1"/>
    <col min="5" max="5" width="24.125" style="47" customWidth="1"/>
    <col min="6" max="16384" width="9" style="47"/>
  </cols>
  <sheetData>
    <row r="1" spans="1:5" ht="20.25" customHeight="1" x14ac:dyDescent="0.25">
      <c r="A1" s="144" t="s">
        <v>82</v>
      </c>
      <c r="B1" s="144"/>
      <c r="C1" s="144"/>
      <c r="D1" s="144"/>
      <c r="E1" s="49" t="s">
        <v>141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5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5">
      <c r="A4" s="4" t="s">
        <v>59</v>
      </c>
      <c r="B4" s="4"/>
      <c r="C4" s="5"/>
      <c r="D4" s="5"/>
      <c r="E4" s="6"/>
    </row>
    <row r="5" spans="1:5" s="76" customFormat="1" ht="20.25" customHeight="1" x14ac:dyDescent="0.35">
      <c r="A5" s="63" t="s">
        <v>76</v>
      </c>
      <c r="B5" s="64">
        <f t="shared" ref="B5" si="0">D5+C5</f>
        <v>953122.19</v>
      </c>
      <c r="C5" s="70"/>
      <c r="D5" s="51">
        <v>953122.19</v>
      </c>
      <c r="E5" s="70"/>
    </row>
    <row r="6" spans="1:5" ht="20.25" customHeight="1" x14ac:dyDescent="0.35">
      <c r="A6" s="72"/>
      <c r="B6" s="72"/>
      <c r="C6" s="73"/>
      <c r="D6" s="73"/>
      <c r="E6" s="65"/>
    </row>
    <row r="7" spans="1:5" ht="20.25" customHeight="1" thickBot="1" x14ac:dyDescent="0.4">
      <c r="A7" s="23" t="s">
        <v>27</v>
      </c>
      <c r="B7" s="24">
        <f t="shared" ref="B7:C7" si="1">SUM(B5:B6)</f>
        <v>953122.19</v>
      </c>
      <c r="C7" s="24">
        <f t="shared" si="1"/>
        <v>0</v>
      </c>
      <c r="D7" s="24">
        <f>SUM(D5:D6)</f>
        <v>953122.19</v>
      </c>
      <c r="E7" s="60"/>
    </row>
    <row r="8" spans="1:5" ht="20.25" customHeight="1" thickTop="1" x14ac:dyDescent="0.25"/>
  </sheetData>
  <mergeCells count="4">
    <mergeCell ref="A1:D1"/>
    <mergeCell ref="A2:A3"/>
    <mergeCell ref="B2:D2"/>
    <mergeCell ref="E2:E3"/>
  </mergeCells>
  <pageMargins left="0.46" right="0.13" top="0.37" bottom="0.2" header="0.3" footer="0.3"/>
  <pageSetup scale="80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F34"/>
  <sheetViews>
    <sheetView view="pageBreakPreview" zoomScaleNormal="100" zoomScaleSheetLayoutView="100" workbookViewId="0">
      <selection activeCell="D33" sqref="D33"/>
    </sheetView>
  </sheetViews>
  <sheetFormatPr defaultRowHeight="14.25" x14ac:dyDescent="0.2"/>
  <cols>
    <col min="1" max="1" width="35.125" customWidth="1"/>
    <col min="2" max="4" width="18.625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63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s="46" customFormat="1" ht="20.25" customHeight="1" x14ac:dyDescent="0.35">
      <c r="A5" s="68" t="s">
        <v>76</v>
      </c>
      <c r="B5" s="69">
        <f>D5+C5</f>
        <v>9984116.4699999988</v>
      </c>
      <c r="C5" s="70">
        <v>0</v>
      </c>
      <c r="D5" s="79">
        <f>SUM(D6:D22)</f>
        <v>9984116.4699999988</v>
      </c>
      <c r="E5" s="70"/>
    </row>
    <row r="6" spans="1:5" s="46" customFormat="1" ht="20.25" customHeight="1" x14ac:dyDescent="0.35">
      <c r="A6" s="67" t="s">
        <v>142</v>
      </c>
      <c r="B6" s="64">
        <f t="shared" ref="B6:B22" si="0">D6+C6</f>
        <v>1396299.3</v>
      </c>
      <c r="C6" s="65"/>
      <c r="D6" s="66">
        <v>1396299.3</v>
      </c>
      <c r="E6" s="65"/>
    </row>
    <row r="7" spans="1:5" s="46" customFormat="1" ht="20.25" customHeight="1" x14ac:dyDescent="0.35">
      <c r="A7" s="67" t="s">
        <v>143</v>
      </c>
      <c r="B7" s="64">
        <f t="shared" si="0"/>
        <v>425677.57</v>
      </c>
      <c r="C7" s="65"/>
      <c r="D7" s="66">
        <v>425677.57</v>
      </c>
      <c r="E7" s="65"/>
    </row>
    <row r="8" spans="1:5" s="46" customFormat="1" ht="20.25" customHeight="1" x14ac:dyDescent="0.35">
      <c r="A8" s="67" t="s">
        <v>144</v>
      </c>
      <c r="B8" s="64">
        <f t="shared" si="0"/>
        <v>300701.96999999997</v>
      </c>
      <c r="C8" s="65"/>
      <c r="D8" s="66">
        <v>300701.96999999997</v>
      </c>
      <c r="E8" s="65"/>
    </row>
    <row r="9" spans="1:5" s="46" customFormat="1" ht="20.25" customHeight="1" x14ac:dyDescent="0.35">
      <c r="A9" s="67" t="s">
        <v>145</v>
      </c>
      <c r="B9" s="64">
        <f t="shared" si="0"/>
        <v>395479.11</v>
      </c>
      <c r="C9" s="65"/>
      <c r="D9" s="66">
        <v>395479.11</v>
      </c>
      <c r="E9" s="65"/>
    </row>
    <row r="10" spans="1:5" s="46" customFormat="1" ht="20.25" customHeight="1" x14ac:dyDescent="0.35">
      <c r="A10" s="67" t="s">
        <v>146</v>
      </c>
      <c r="B10" s="64">
        <f t="shared" si="0"/>
        <v>1174939.67</v>
      </c>
      <c r="C10" s="65"/>
      <c r="D10" s="66">
        <v>1174939.67</v>
      </c>
      <c r="E10" s="65"/>
    </row>
    <row r="11" spans="1:5" s="46" customFormat="1" ht="20.25" customHeight="1" x14ac:dyDescent="0.35">
      <c r="A11" s="67" t="s">
        <v>147</v>
      </c>
      <c r="B11" s="64">
        <f t="shared" si="0"/>
        <v>436184.19</v>
      </c>
      <c r="C11" s="65"/>
      <c r="D11" s="66">
        <v>436184.19</v>
      </c>
      <c r="E11" s="65"/>
    </row>
    <row r="12" spans="1:5" s="46" customFormat="1" ht="20.25" customHeight="1" x14ac:dyDescent="0.35">
      <c r="A12" s="67" t="s">
        <v>148</v>
      </c>
      <c r="B12" s="64">
        <f t="shared" si="0"/>
        <v>364575.12</v>
      </c>
      <c r="C12" s="65"/>
      <c r="D12" s="66">
        <v>364575.12</v>
      </c>
      <c r="E12" s="65"/>
    </row>
    <row r="13" spans="1:5" s="46" customFormat="1" ht="20.25" customHeight="1" x14ac:dyDescent="0.35">
      <c r="A13" s="67" t="s">
        <v>149</v>
      </c>
      <c r="B13" s="64">
        <f t="shared" si="0"/>
        <v>174709.58</v>
      </c>
      <c r="C13" s="65"/>
      <c r="D13" s="66">
        <v>174709.58</v>
      </c>
      <c r="E13" s="65"/>
    </row>
    <row r="14" spans="1:5" s="46" customFormat="1" ht="20.25" customHeight="1" x14ac:dyDescent="0.35">
      <c r="A14" s="67" t="s">
        <v>150</v>
      </c>
      <c r="B14" s="64">
        <f t="shared" si="0"/>
        <v>956367.08</v>
      </c>
      <c r="C14" s="65"/>
      <c r="D14" s="66">
        <v>956367.08</v>
      </c>
      <c r="E14" s="65"/>
    </row>
    <row r="15" spans="1:5" s="46" customFormat="1" ht="20.25" customHeight="1" x14ac:dyDescent="0.35">
      <c r="A15" s="67" t="s">
        <v>151</v>
      </c>
      <c r="B15" s="64">
        <f t="shared" si="0"/>
        <v>958198.55</v>
      </c>
      <c r="C15" s="65"/>
      <c r="D15" s="66">
        <v>958198.55</v>
      </c>
      <c r="E15" s="65"/>
    </row>
    <row r="16" spans="1:5" s="46" customFormat="1" ht="20.25" customHeight="1" x14ac:dyDescent="0.35">
      <c r="A16" s="67" t="s">
        <v>152</v>
      </c>
      <c r="B16" s="64">
        <f t="shared" si="0"/>
        <v>1006948.08</v>
      </c>
      <c r="C16" s="65"/>
      <c r="D16" s="66">
        <v>1006948.08</v>
      </c>
      <c r="E16" s="65"/>
    </row>
    <row r="17" spans="1:6" s="46" customFormat="1" ht="20.25" customHeight="1" x14ac:dyDescent="0.35">
      <c r="A17" s="67" t="s">
        <v>153</v>
      </c>
      <c r="B17" s="64">
        <f t="shared" si="0"/>
        <v>494812.23</v>
      </c>
      <c r="C17" s="65"/>
      <c r="D17" s="66">
        <v>494812.23</v>
      </c>
      <c r="E17" s="65"/>
    </row>
    <row r="18" spans="1:6" s="46" customFormat="1" ht="20.25" customHeight="1" x14ac:dyDescent="0.35">
      <c r="A18" s="67" t="s">
        <v>154</v>
      </c>
      <c r="B18" s="64">
        <f t="shared" si="0"/>
        <v>813841.13</v>
      </c>
      <c r="C18" s="65"/>
      <c r="D18" s="66">
        <v>813841.13</v>
      </c>
      <c r="E18" s="65"/>
    </row>
    <row r="19" spans="1:6" s="46" customFormat="1" ht="20.25" customHeight="1" x14ac:dyDescent="0.35">
      <c r="A19" s="67" t="s">
        <v>155</v>
      </c>
      <c r="B19" s="64">
        <f t="shared" si="0"/>
        <v>147648.84</v>
      </c>
      <c r="C19" s="65"/>
      <c r="D19" s="66">
        <v>147648.84</v>
      </c>
      <c r="E19" s="65"/>
    </row>
    <row r="20" spans="1:6" s="46" customFormat="1" ht="20.25" customHeight="1" x14ac:dyDescent="0.35">
      <c r="A20" s="67" t="s">
        <v>156</v>
      </c>
      <c r="B20" s="64">
        <f t="shared" si="0"/>
        <v>51753.53</v>
      </c>
      <c r="C20" s="65"/>
      <c r="D20" s="66">
        <v>51753.53</v>
      </c>
      <c r="E20" s="65"/>
    </row>
    <row r="21" spans="1:6" s="46" customFormat="1" ht="20.25" customHeight="1" x14ac:dyDescent="0.35">
      <c r="A21" s="67" t="s">
        <v>157</v>
      </c>
      <c r="B21" s="64">
        <f t="shared" si="0"/>
        <v>496950.66</v>
      </c>
      <c r="C21" s="65"/>
      <c r="D21" s="66">
        <v>496950.66</v>
      </c>
      <c r="E21" s="65"/>
    </row>
    <row r="22" spans="1:6" s="46" customFormat="1" ht="20.25" customHeight="1" x14ac:dyDescent="0.35">
      <c r="A22" s="67" t="s">
        <v>158</v>
      </c>
      <c r="B22" s="64">
        <f t="shared" si="0"/>
        <v>389029.86</v>
      </c>
      <c r="C22" s="65"/>
      <c r="D22" s="66">
        <v>389029.86</v>
      </c>
      <c r="E22" s="65"/>
    </row>
    <row r="23" spans="1:6" s="46" customFormat="1" ht="20.25" customHeight="1" x14ac:dyDescent="0.35">
      <c r="A23" s="67"/>
      <c r="B23" s="64"/>
      <c r="C23" s="65"/>
      <c r="D23" s="66"/>
      <c r="E23" s="65"/>
    </row>
    <row r="24" spans="1:6" s="46" customFormat="1" ht="20.25" customHeight="1" x14ac:dyDescent="0.35">
      <c r="A24" s="68" t="s">
        <v>139</v>
      </c>
      <c r="B24" s="69">
        <f>D24+C24</f>
        <v>957649.05</v>
      </c>
      <c r="C24" s="70">
        <f>SUM(C25:C31)</f>
        <v>952000</v>
      </c>
      <c r="D24" s="70">
        <f>SUM(D25:D31)</f>
        <v>5649.05</v>
      </c>
      <c r="E24" s="70"/>
    </row>
    <row r="25" spans="1:6" s="46" customFormat="1" ht="20.25" customHeight="1" x14ac:dyDescent="0.35">
      <c r="A25" s="67" t="s">
        <v>142</v>
      </c>
      <c r="B25" s="64">
        <f t="shared" ref="B25:B31" si="1">D25+C25</f>
        <v>952000</v>
      </c>
      <c r="C25" s="65">
        <f>700000+200000+52000</f>
        <v>952000</v>
      </c>
      <c r="D25" s="65">
        <v>0</v>
      </c>
      <c r="E25" s="65"/>
    </row>
    <row r="26" spans="1:6" s="46" customFormat="1" ht="20.25" customHeight="1" x14ac:dyDescent="0.35">
      <c r="A26" s="67" t="s">
        <v>148</v>
      </c>
      <c r="B26" s="64">
        <f t="shared" si="1"/>
        <v>1.05</v>
      </c>
      <c r="C26" s="65"/>
      <c r="D26" s="65">
        <v>1.05</v>
      </c>
      <c r="E26" s="65"/>
    </row>
    <row r="27" spans="1:6" s="46" customFormat="1" ht="20.25" customHeight="1" x14ac:dyDescent="0.35">
      <c r="A27" s="67" t="s">
        <v>150</v>
      </c>
      <c r="B27" s="64">
        <f t="shared" si="1"/>
        <v>103</v>
      </c>
      <c r="C27" s="65"/>
      <c r="D27" s="65">
        <v>103</v>
      </c>
      <c r="E27" s="65"/>
    </row>
    <row r="28" spans="1:6" ht="20.25" customHeight="1" x14ac:dyDescent="0.35">
      <c r="A28" s="67" t="s">
        <v>151</v>
      </c>
      <c r="B28" s="64">
        <f t="shared" si="1"/>
        <v>180</v>
      </c>
      <c r="C28" s="65"/>
      <c r="D28" s="65">
        <v>180</v>
      </c>
      <c r="E28" s="65"/>
    </row>
    <row r="29" spans="1:6" ht="20.25" customHeight="1" x14ac:dyDescent="0.35">
      <c r="A29" s="67" t="s">
        <v>153</v>
      </c>
      <c r="B29" s="64">
        <f t="shared" si="1"/>
        <v>1000</v>
      </c>
      <c r="C29" s="65"/>
      <c r="D29" s="65">
        <v>1000</v>
      </c>
      <c r="E29" s="65"/>
      <c r="F29" s="75"/>
    </row>
    <row r="30" spans="1:6" ht="20.25" customHeight="1" x14ac:dyDescent="0.35">
      <c r="A30" s="67" t="s">
        <v>159</v>
      </c>
      <c r="B30" s="64">
        <f t="shared" si="1"/>
        <v>4300</v>
      </c>
      <c r="C30" s="65"/>
      <c r="D30" s="65">
        <v>4300</v>
      </c>
      <c r="E30" s="65"/>
      <c r="F30" s="75"/>
    </row>
    <row r="31" spans="1:6" ht="20.25" customHeight="1" x14ac:dyDescent="0.35">
      <c r="A31" s="67" t="s">
        <v>156</v>
      </c>
      <c r="B31" s="64">
        <f t="shared" si="1"/>
        <v>65</v>
      </c>
      <c r="C31" s="65"/>
      <c r="D31" s="65">
        <v>65</v>
      </c>
      <c r="E31" s="65"/>
    </row>
    <row r="32" spans="1:6" ht="21.75" x14ac:dyDescent="0.35">
      <c r="A32" s="77"/>
      <c r="B32" s="77"/>
      <c r="C32" s="78"/>
      <c r="D32" s="78"/>
      <c r="E32" s="65"/>
    </row>
    <row r="33" spans="1:5" ht="22.5" thickBot="1" x14ac:dyDescent="0.4">
      <c r="A33" s="23" t="s">
        <v>27</v>
      </c>
      <c r="B33" s="24">
        <f t="shared" ref="B33:C33" si="2">B24+B5</f>
        <v>10941765.52</v>
      </c>
      <c r="C33" s="24">
        <f t="shared" si="2"/>
        <v>952000</v>
      </c>
      <c r="D33" s="24">
        <f>D24+D5</f>
        <v>9989765.5199999996</v>
      </c>
      <c r="E33" s="60"/>
    </row>
    <row r="34" spans="1:5" ht="15" thickTop="1" x14ac:dyDescent="0.2"/>
  </sheetData>
  <mergeCells count="4">
    <mergeCell ref="A1:D1"/>
    <mergeCell ref="A2:A3"/>
    <mergeCell ref="B2:D2"/>
    <mergeCell ref="E2:E3"/>
  </mergeCells>
  <pageMargins left="0.44" right="0.13" top="0.41" bottom="0.24" header="0.3" footer="0.3"/>
  <pageSetup scale="80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30"/>
  <sheetViews>
    <sheetView view="pageBreakPreview" zoomScaleNormal="100" zoomScaleSheetLayoutView="100" workbookViewId="0">
      <selection activeCell="B29" sqref="B29:D29"/>
    </sheetView>
  </sheetViews>
  <sheetFormatPr defaultRowHeight="14.25" x14ac:dyDescent="0.2"/>
  <cols>
    <col min="1" max="1" width="41.25" customWidth="1"/>
    <col min="2" max="4" width="16.875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3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s="46" customFormat="1" ht="20.25" customHeight="1" x14ac:dyDescent="0.35">
      <c r="A5" s="68" t="s">
        <v>76</v>
      </c>
      <c r="B5" s="69">
        <f t="shared" ref="B5:B17" si="0">D5+C5</f>
        <v>12369067.24</v>
      </c>
      <c r="C5" s="70"/>
      <c r="D5" s="70">
        <f>SUM(D6:D17)</f>
        <v>12369067.24</v>
      </c>
      <c r="E5" s="70"/>
    </row>
    <row r="6" spans="1:5" ht="20.25" customHeight="1" x14ac:dyDescent="0.35">
      <c r="A6" s="67" t="s">
        <v>160</v>
      </c>
      <c r="B6" s="64">
        <f t="shared" si="0"/>
        <v>3800123.12</v>
      </c>
      <c r="C6" s="65"/>
      <c r="D6" s="66">
        <v>3800123.12</v>
      </c>
      <c r="E6" s="65"/>
    </row>
    <row r="7" spans="1:5" ht="20.25" customHeight="1" x14ac:dyDescent="0.35">
      <c r="A7" s="67" t="s">
        <v>159</v>
      </c>
      <c r="B7" s="64">
        <f t="shared" si="0"/>
        <v>758297.04</v>
      </c>
      <c r="C7" s="65"/>
      <c r="D7" s="66">
        <v>758297.04</v>
      </c>
      <c r="E7" s="65"/>
    </row>
    <row r="8" spans="1:5" ht="20.25" customHeight="1" x14ac:dyDescent="0.35">
      <c r="A8" s="67" t="s">
        <v>161</v>
      </c>
      <c r="B8" s="64">
        <f t="shared" si="0"/>
        <v>670867.15</v>
      </c>
      <c r="C8" s="65"/>
      <c r="D8" s="66">
        <v>670867.15</v>
      </c>
      <c r="E8" s="65"/>
    </row>
    <row r="9" spans="1:5" ht="20.25" customHeight="1" x14ac:dyDescent="0.35">
      <c r="A9" s="67" t="s">
        <v>162</v>
      </c>
      <c r="B9" s="64">
        <f t="shared" si="0"/>
        <v>366220.57</v>
      </c>
      <c r="C9" s="65"/>
      <c r="D9" s="66">
        <v>366220.57</v>
      </c>
      <c r="E9" s="65"/>
    </row>
    <row r="10" spans="1:5" ht="20.25" customHeight="1" x14ac:dyDescent="0.35">
      <c r="A10" s="67" t="s">
        <v>163</v>
      </c>
      <c r="B10" s="64">
        <f t="shared" si="0"/>
        <v>265199.88</v>
      </c>
      <c r="C10" s="65"/>
      <c r="D10" s="66">
        <v>265199.88</v>
      </c>
      <c r="E10" s="65"/>
    </row>
    <row r="11" spans="1:5" ht="20.25" customHeight="1" x14ac:dyDescent="0.35">
      <c r="A11" s="67" t="s">
        <v>164</v>
      </c>
      <c r="B11" s="64">
        <f t="shared" si="0"/>
        <v>607985.4</v>
      </c>
      <c r="C11" s="65"/>
      <c r="D11" s="66">
        <v>607985.4</v>
      </c>
      <c r="E11" s="65"/>
    </row>
    <row r="12" spans="1:5" ht="20.25" customHeight="1" x14ac:dyDescent="0.35">
      <c r="A12" s="67" t="s">
        <v>165</v>
      </c>
      <c r="B12" s="64">
        <f t="shared" si="0"/>
        <v>561244.98</v>
      </c>
      <c r="C12" s="65"/>
      <c r="D12" s="66">
        <v>561244.98</v>
      </c>
      <c r="E12" s="65"/>
    </row>
    <row r="13" spans="1:5" ht="20.25" customHeight="1" x14ac:dyDescent="0.35">
      <c r="A13" s="67" t="s">
        <v>166</v>
      </c>
      <c r="B13" s="64">
        <f t="shared" si="0"/>
        <v>864095.74</v>
      </c>
      <c r="C13" s="65"/>
      <c r="D13" s="66">
        <v>864095.74</v>
      </c>
      <c r="E13" s="65"/>
    </row>
    <row r="14" spans="1:5" ht="20.25" customHeight="1" x14ac:dyDescent="0.35">
      <c r="A14" s="67" t="s">
        <v>167</v>
      </c>
      <c r="B14" s="64">
        <f t="shared" si="0"/>
        <v>545137.44999999995</v>
      </c>
      <c r="C14" s="65"/>
      <c r="D14" s="66">
        <v>545137.44999999995</v>
      </c>
      <c r="E14" s="65"/>
    </row>
    <row r="15" spans="1:5" ht="20.25" customHeight="1" x14ac:dyDescent="0.35">
      <c r="A15" s="67" t="s">
        <v>168</v>
      </c>
      <c r="B15" s="64">
        <f t="shared" si="0"/>
        <v>2786723.75</v>
      </c>
      <c r="C15" s="65"/>
      <c r="D15" s="66">
        <v>2786723.75</v>
      </c>
      <c r="E15" s="65"/>
    </row>
    <row r="16" spans="1:5" ht="20.25" customHeight="1" x14ac:dyDescent="0.35">
      <c r="A16" s="67" t="s">
        <v>169</v>
      </c>
      <c r="B16" s="64">
        <f t="shared" si="0"/>
        <v>371673.21</v>
      </c>
      <c r="C16" s="65"/>
      <c r="D16" s="66">
        <v>371673.21</v>
      </c>
      <c r="E16" s="65"/>
    </row>
    <row r="17" spans="1:5" ht="20.25" customHeight="1" x14ac:dyDescent="0.35">
      <c r="A17" s="67" t="s">
        <v>170</v>
      </c>
      <c r="B17" s="64">
        <f t="shared" si="0"/>
        <v>771498.95</v>
      </c>
      <c r="C17" s="65"/>
      <c r="D17" s="66">
        <v>771498.95</v>
      </c>
      <c r="E17" s="65"/>
    </row>
    <row r="18" spans="1:5" ht="20.25" customHeight="1" x14ac:dyDescent="0.35">
      <c r="A18" s="63"/>
      <c r="B18" s="64"/>
      <c r="C18" s="65"/>
      <c r="D18" s="65"/>
      <c r="E18" s="65"/>
    </row>
    <row r="19" spans="1:5" s="46" customFormat="1" ht="20.25" customHeight="1" x14ac:dyDescent="0.35">
      <c r="A19" s="68" t="s">
        <v>95</v>
      </c>
      <c r="B19" s="69">
        <f>D19+C19</f>
        <v>481251</v>
      </c>
      <c r="C19" s="70"/>
      <c r="D19" s="70">
        <f>SUM(D20:D23)</f>
        <v>481251</v>
      </c>
      <c r="E19" s="70"/>
    </row>
    <row r="20" spans="1:5" ht="20.25" customHeight="1" x14ac:dyDescent="0.35">
      <c r="A20" s="67" t="s">
        <v>160</v>
      </c>
      <c r="B20" s="82">
        <f>D20+C20</f>
        <v>481160</v>
      </c>
      <c r="C20" s="65"/>
      <c r="D20" s="65">
        <v>481160</v>
      </c>
      <c r="E20" s="65"/>
    </row>
    <row r="21" spans="1:5" ht="20.25" customHeight="1" x14ac:dyDescent="0.35">
      <c r="A21" s="67" t="s">
        <v>165</v>
      </c>
      <c r="B21" s="82">
        <f>D21+C21</f>
        <v>5</v>
      </c>
      <c r="C21" s="65"/>
      <c r="D21" s="65">
        <v>5</v>
      </c>
      <c r="E21" s="65"/>
    </row>
    <row r="22" spans="1:5" ht="20.25" customHeight="1" x14ac:dyDescent="0.35">
      <c r="A22" s="67" t="s">
        <v>166</v>
      </c>
      <c r="B22" s="82">
        <f>D22+C22</f>
        <v>82</v>
      </c>
      <c r="C22" s="65"/>
      <c r="D22" s="65">
        <v>82</v>
      </c>
      <c r="E22" s="65"/>
    </row>
    <row r="23" spans="1:5" ht="20.25" customHeight="1" x14ac:dyDescent="0.35">
      <c r="A23" s="67" t="s">
        <v>167</v>
      </c>
      <c r="B23" s="82">
        <f>D23+C23</f>
        <v>4</v>
      </c>
      <c r="C23" s="65"/>
      <c r="D23" s="65">
        <v>4</v>
      </c>
      <c r="E23" s="65"/>
    </row>
    <row r="24" spans="1:5" ht="20.25" customHeight="1" x14ac:dyDescent="0.35">
      <c r="A24" s="63"/>
      <c r="B24" s="82"/>
      <c r="C24" s="65"/>
      <c r="D24" s="65"/>
      <c r="E24" s="65"/>
    </row>
    <row r="25" spans="1:5" s="46" customFormat="1" ht="20.25" customHeight="1" x14ac:dyDescent="0.35">
      <c r="A25" s="68" t="s">
        <v>171</v>
      </c>
      <c r="B25" s="83">
        <f>D25+C25</f>
        <v>11687.52</v>
      </c>
      <c r="C25" s="70"/>
      <c r="D25" s="70">
        <v>11687.52</v>
      </c>
      <c r="E25" s="71"/>
    </row>
    <row r="26" spans="1:5" ht="20.25" customHeight="1" x14ac:dyDescent="0.35">
      <c r="A26" s="63"/>
      <c r="B26" s="82"/>
      <c r="C26" s="65"/>
      <c r="D26" s="65"/>
      <c r="E26" s="65"/>
    </row>
    <row r="27" spans="1:5" s="46" customFormat="1" ht="20.25" customHeight="1" x14ac:dyDescent="0.35">
      <c r="A27" s="68" t="s">
        <v>172</v>
      </c>
      <c r="B27" s="83">
        <f>D27+C27</f>
        <v>11157902.199999999</v>
      </c>
      <c r="C27" s="70">
        <v>10756710</v>
      </c>
      <c r="D27" s="70">
        <v>401192.2</v>
      </c>
      <c r="E27" s="71"/>
    </row>
    <row r="28" spans="1:5" ht="20.25" customHeight="1" x14ac:dyDescent="0.35">
      <c r="A28" s="63"/>
      <c r="B28" s="64"/>
      <c r="C28" s="65"/>
      <c r="D28" s="65"/>
      <c r="E28" s="65"/>
    </row>
    <row r="29" spans="1:5" ht="20.25" customHeight="1" thickBot="1" x14ac:dyDescent="0.4">
      <c r="A29" s="23" t="s">
        <v>27</v>
      </c>
      <c r="B29" s="24">
        <f>B27+B25+B19+B5</f>
        <v>24019907.960000001</v>
      </c>
      <c r="C29" s="24">
        <f t="shared" ref="C29:D29" si="1">C27+C25+C19+C5</f>
        <v>10756710</v>
      </c>
      <c r="D29" s="24">
        <f t="shared" si="1"/>
        <v>13263197.960000001</v>
      </c>
      <c r="E29" s="60"/>
    </row>
    <row r="30" spans="1:5" ht="20.25" customHeight="1" thickTop="1" x14ac:dyDescent="0.2"/>
  </sheetData>
  <mergeCells count="4">
    <mergeCell ref="A1:D1"/>
    <mergeCell ref="A2:A3"/>
    <mergeCell ref="B2:D2"/>
    <mergeCell ref="E2:E3"/>
  </mergeCells>
  <pageMargins left="0.49" right="0.13" top="0.43" bottom="0.28999999999999998" header="0.3" footer="0.3"/>
  <pageSetup scale="8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56"/>
  <sheetViews>
    <sheetView view="pageBreakPreview" topLeftCell="A46" zoomScaleNormal="100" zoomScaleSheetLayoutView="100" workbookViewId="0">
      <selection activeCell="B56" sqref="B56"/>
    </sheetView>
  </sheetViews>
  <sheetFormatPr defaultRowHeight="14.25" x14ac:dyDescent="0.2"/>
  <cols>
    <col min="1" max="1" width="41" customWidth="1"/>
    <col min="2" max="2" width="18" customWidth="1"/>
    <col min="3" max="3" width="16.875" customWidth="1"/>
    <col min="4" max="4" width="17.5" customWidth="1"/>
    <col min="5" max="5" width="22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14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s="46" customFormat="1" ht="20.25" customHeight="1" x14ac:dyDescent="0.35">
      <c r="A5" s="68" t="s">
        <v>76</v>
      </c>
      <c r="B5" s="69">
        <f>D5+C5</f>
        <v>7458249.7899999991</v>
      </c>
      <c r="C5" s="70"/>
      <c r="D5" s="70">
        <f>SUM(D6:D48)</f>
        <v>7458249.7899999991</v>
      </c>
      <c r="E5" s="70"/>
    </row>
    <row r="6" spans="1:5" s="46" customFormat="1" ht="20.25" customHeight="1" x14ac:dyDescent="0.35">
      <c r="A6" s="67" t="s">
        <v>173</v>
      </c>
      <c r="B6" s="64">
        <f t="shared" ref="B6:B48" si="0">D6+C6</f>
        <v>1935811.95</v>
      </c>
      <c r="C6" s="65"/>
      <c r="D6" s="66">
        <v>1935811.95</v>
      </c>
      <c r="E6" s="70"/>
    </row>
    <row r="7" spans="1:5" s="46" customFormat="1" ht="20.25" customHeight="1" x14ac:dyDescent="0.35">
      <c r="A7" s="67" t="s">
        <v>174</v>
      </c>
      <c r="B7" s="64">
        <f t="shared" si="0"/>
        <v>524391.28</v>
      </c>
      <c r="C7" s="65"/>
      <c r="D7" s="66">
        <v>524391.28</v>
      </c>
      <c r="E7" s="70"/>
    </row>
    <row r="8" spans="1:5" s="46" customFormat="1" ht="20.25" customHeight="1" x14ac:dyDescent="0.35">
      <c r="A8" s="67" t="s">
        <v>175</v>
      </c>
      <c r="B8" s="64">
        <f t="shared" si="0"/>
        <v>272111.19</v>
      </c>
      <c r="C8" s="65"/>
      <c r="D8" s="66">
        <v>272111.19</v>
      </c>
      <c r="E8" s="70"/>
    </row>
    <row r="9" spans="1:5" s="46" customFormat="1" ht="20.25" customHeight="1" x14ac:dyDescent="0.35">
      <c r="A9" s="67" t="s">
        <v>176</v>
      </c>
      <c r="B9" s="64">
        <f t="shared" si="0"/>
        <v>39742.04</v>
      </c>
      <c r="C9" s="65"/>
      <c r="D9" s="66">
        <v>39742.04</v>
      </c>
      <c r="E9" s="70"/>
    </row>
    <row r="10" spans="1:5" s="46" customFormat="1" ht="20.25" customHeight="1" x14ac:dyDescent="0.35">
      <c r="A10" s="67" t="s">
        <v>177</v>
      </c>
      <c r="B10" s="64">
        <f t="shared" si="0"/>
        <v>170529.41</v>
      </c>
      <c r="C10" s="65"/>
      <c r="D10" s="66">
        <v>170529.41</v>
      </c>
      <c r="E10" s="70"/>
    </row>
    <row r="11" spans="1:5" s="46" customFormat="1" ht="20.25" customHeight="1" x14ac:dyDescent="0.35">
      <c r="A11" s="67" t="s">
        <v>178</v>
      </c>
      <c r="B11" s="64">
        <f t="shared" si="0"/>
        <v>48948.05</v>
      </c>
      <c r="C11" s="65"/>
      <c r="D11" s="66">
        <v>48948.05</v>
      </c>
      <c r="E11" s="70"/>
    </row>
    <row r="12" spans="1:5" s="46" customFormat="1" ht="20.25" customHeight="1" x14ac:dyDescent="0.35">
      <c r="A12" s="67" t="s">
        <v>179</v>
      </c>
      <c r="B12" s="64">
        <f t="shared" si="0"/>
        <v>69103.990000000005</v>
      </c>
      <c r="C12" s="65"/>
      <c r="D12" s="66">
        <v>69103.990000000005</v>
      </c>
      <c r="E12" s="70"/>
    </row>
    <row r="13" spans="1:5" s="46" customFormat="1" ht="20.25" customHeight="1" x14ac:dyDescent="0.35">
      <c r="A13" s="67" t="s">
        <v>180</v>
      </c>
      <c r="B13" s="64">
        <f t="shared" si="0"/>
        <v>33174.660000000003</v>
      </c>
      <c r="C13" s="65"/>
      <c r="D13" s="66">
        <v>33174.660000000003</v>
      </c>
      <c r="E13" s="70"/>
    </row>
    <row r="14" spans="1:5" s="46" customFormat="1" ht="20.25" customHeight="1" x14ac:dyDescent="0.35">
      <c r="A14" s="67" t="s">
        <v>181</v>
      </c>
      <c r="B14" s="64">
        <f t="shared" si="0"/>
        <v>163954.32999999999</v>
      </c>
      <c r="C14" s="65"/>
      <c r="D14" s="66">
        <v>163954.32999999999</v>
      </c>
      <c r="E14" s="70"/>
    </row>
    <row r="15" spans="1:5" s="46" customFormat="1" ht="20.25" customHeight="1" x14ac:dyDescent="0.35">
      <c r="A15" s="67" t="s">
        <v>182</v>
      </c>
      <c r="B15" s="64">
        <f t="shared" si="0"/>
        <v>130144.2</v>
      </c>
      <c r="C15" s="65"/>
      <c r="D15" s="66">
        <v>130144.2</v>
      </c>
      <c r="E15" s="70"/>
    </row>
    <row r="16" spans="1:5" s="46" customFormat="1" ht="20.25" customHeight="1" x14ac:dyDescent="0.35">
      <c r="A16" s="67" t="s">
        <v>183</v>
      </c>
      <c r="B16" s="64">
        <f t="shared" si="0"/>
        <v>128267.61</v>
      </c>
      <c r="C16" s="65"/>
      <c r="D16" s="66">
        <v>128267.61</v>
      </c>
      <c r="E16" s="70"/>
    </row>
    <row r="17" spans="1:5" s="46" customFormat="1" ht="20.25" customHeight="1" x14ac:dyDescent="0.35">
      <c r="A17" s="67" t="s">
        <v>184</v>
      </c>
      <c r="B17" s="64">
        <f t="shared" si="0"/>
        <v>131395.32999999999</v>
      </c>
      <c r="C17" s="65"/>
      <c r="D17" s="66">
        <v>131395.32999999999</v>
      </c>
      <c r="E17" s="70"/>
    </row>
    <row r="18" spans="1:5" s="46" customFormat="1" ht="20.25" customHeight="1" x14ac:dyDescent="0.35">
      <c r="A18" s="67" t="s">
        <v>185</v>
      </c>
      <c r="B18" s="64">
        <f t="shared" si="0"/>
        <v>52805.73</v>
      </c>
      <c r="C18" s="65"/>
      <c r="D18" s="66">
        <v>52805.73</v>
      </c>
      <c r="E18" s="70"/>
    </row>
    <row r="19" spans="1:5" s="46" customFormat="1" ht="20.25" customHeight="1" x14ac:dyDescent="0.35">
      <c r="A19" s="67" t="s">
        <v>186</v>
      </c>
      <c r="B19" s="64">
        <f t="shared" si="0"/>
        <v>125886.45</v>
      </c>
      <c r="C19" s="65"/>
      <c r="D19" s="66">
        <v>125886.45</v>
      </c>
      <c r="E19" s="70"/>
    </row>
    <row r="20" spans="1:5" s="46" customFormat="1" ht="20.25" customHeight="1" x14ac:dyDescent="0.35">
      <c r="A20" s="67" t="s">
        <v>187</v>
      </c>
      <c r="B20" s="64">
        <f t="shared" si="0"/>
        <v>40875.03</v>
      </c>
      <c r="C20" s="65"/>
      <c r="D20" s="66">
        <v>40875.03</v>
      </c>
      <c r="E20" s="70"/>
    </row>
    <row r="21" spans="1:5" s="46" customFormat="1" ht="20.25" customHeight="1" x14ac:dyDescent="0.35">
      <c r="A21" s="67" t="s">
        <v>188</v>
      </c>
      <c r="B21" s="64">
        <f t="shared" si="0"/>
        <v>27055.13</v>
      </c>
      <c r="C21" s="65"/>
      <c r="D21" s="66">
        <v>27055.13</v>
      </c>
      <c r="E21" s="70"/>
    </row>
    <row r="22" spans="1:5" s="46" customFormat="1" ht="20.25" customHeight="1" x14ac:dyDescent="0.35">
      <c r="A22" s="67" t="s">
        <v>189</v>
      </c>
      <c r="B22" s="64">
        <f t="shared" si="0"/>
        <v>89544.67</v>
      </c>
      <c r="C22" s="65"/>
      <c r="D22" s="66">
        <v>89544.67</v>
      </c>
      <c r="E22" s="70"/>
    </row>
    <row r="23" spans="1:5" s="46" customFormat="1" ht="20.25" customHeight="1" x14ac:dyDescent="0.35">
      <c r="A23" s="67" t="s">
        <v>190</v>
      </c>
      <c r="B23" s="64">
        <f t="shared" si="0"/>
        <v>185335.98</v>
      </c>
      <c r="C23" s="65"/>
      <c r="D23" s="66">
        <v>185335.98</v>
      </c>
      <c r="E23" s="70"/>
    </row>
    <row r="24" spans="1:5" s="46" customFormat="1" ht="20.25" customHeight="1" x14ac:dyDescent="0.35">
      <c r="A24" s="67" t="s">
        <v>191</v>
      </c>
      <c r="B24" s="64">
        <f t="shared" si="0"/>
        <v>149077.63</v>
      </c>
      <c r="C24" s="65"/>
      <c r="D24" s="66">
        <v>149077.63</v>
      </c>
      <c r="E24" s="70"/>
    </row>
    <row r="25" spans="1:5" s="46" customFormat="1" ht="20.25" customHeight="1" x14ac:dyDescent="0.35">
      <c r="A25" s="67" t="s">
        <v>192</v>
      </c>
      <c r="B25" s="64">
        <f t="shared" si="0"/>
        <v>194877.34</v>
      </c>
      <c r="C25" s="65"/>
      <c r="D25" s="66">
        <v>194877.34</v>
      </c>
      <c r="E25" s="70"/>
    </row>
    <row r="26" spans="1:5" s="46" customFormat="1" ht="20.25" customHeight="1" x14ac:dyDescent="0.35">
      <c r="A26" s="67" t="s">
        <v>193</v>
      </c>
      <c r="B26" s="64">
        <f t="shared" si="0"/>
        <v>110867.56</v>
      </c>
      <c r="C26" s="65"/>
      <c r="D26" s="66">
        <v>110867.56</v>
      </c>
      <c r="E26" s="70"/>
    </row>
    <row r="27" spans="1:5" s="46" customFormat="1" ht="20.25" customHeight="1" x14ac:dyDescent="0.35">
      <c r="A27" s="67" t="s">
        <v>194</v>
      </c>
      <c r="B27" s="64">
        <f t="shared" si="0"/>
        <v>204105.15</v>
      </c>
      <c r="C27" s="65"/>
      <c r="D27" s="66">
        <v>204105.15</v>
      </c>
      <c r="E27" s="70"/>
    </row>
    <row r="28" spans="1:5" s="46" customFormat="1" ht="20.25" customHeight="1" x14ac:dyDescent="0.35">
      <c r="A28" s="67" t="s">
        <v>195</v>
      </c>
      <c r="B28" s="64">
        <f t="shared" si="0"/>
        <v>205154.74</v>
      </c>
      <c r="C28" s="65"/>
      <c r="D28" s="66">
        <v>205154.74</v>
      </c>
      <c r="E28" s="70"/>
    </row>
    <row r="29" spans="1:5" s="46" customFormat="1" ht="20.25" customHeight="1" x14ac:dyDescent="0.35">
      <c r="A29" s="67" t="s">
        <v>196</v>
      </c>
      <c r="B29" s="64">
        <f t="shared" si="0"/>
        <v>103774.73</v>
      </c>
      <c r="C29" s="65"/>
      <c r="D29" s="66">
        <v>103774.73</v>
      </c>
      <c r="E29" s="70"/>
    </row>
    <row r="30" spans="1:5" s="46" customFormat="1" ht="20.25" customHeight="1" x14ac:dyDescent="0.35">
      <c r="A30" s="67" t="s">
        <v>197</v>
      </c>
      <c r="B30" s="64">
        <f t="shared" si="0"/>
        <v>75067.710000000006</v>
      </c>
      <c r="C30" s="65"/>
      <c r="D30" s="66">
        <v>75067.710000000006</v>
      </c>
      <c r="E30" s="70"/>
    </row>
    <row r="31" spans="1:5" s="46" customFormat="1" ht="20.25" customHeight="1" x14ac:dyDescent="0.35">
      <c r="A31" s="67" t="s">
        <v>198</v>
      </c>
      <c r="B31" s="64">
        <f t="shared" si="0"/>
        <v>96597.38</v>
      </c>
      <c r="C31" s="65"/>
      <c r="D31" s="66">
        <v>96597.38</v>
      </c>
      <c r="E31" s="70"/>
    </row>
    <row r="32" spans="1:5" ht="20.25" customHeight="1" x14ac:dyDescent="0.35">
      <c r="A32" s="67" t="s">
        <v>199</v>
      </c>
      <c r="B32" s="64">
        <f t="shared" si="0"/>
        <v>174498.8</v>
      </c>
      <c r="C32" s="65"/>
      <c r="D32" s="66">
        <v>174498.8</v>
      </c>
      <c r="E32" s="65"/>
    </row>
    <row r="33" spans="1:5" ht="20.25" customHeight="1" x14ac:dyDescent="0.35">
      <c r="A33" s="67" t="s">
        <v>200</v>
      </c>
      <c r="B33" s="64">
        <f t="shared" si="0"/>
        <v>185393.55</v>
      </c>
      <c r="C33" s="65"/>
      <c r="D33" s="66">
        <v>185393.55</v>
      </c>
      <c r="E33" s="65"/>
    </row>
    <row r="34" spans="1:5" ht="20.25" customHeight="1" x14ac:dyDescent="0.35">
      <c r="A34" s="67" t="s">
        <v>201</v>
      </c>
      <c r="B34" s="64">
        <f t="shared" si="0"/>
        <v>89286.21</v>
      </c>
      <c r="C34" s="65"/>
      <c r="D34" s="66">
        <v>89286.21</v>
      </c>
      <c r="E34" s="65"/>
    </row>
    <row r="35" spans="1:5" ht="20.25" customHeight="1" x14ac:dyDescent="0.35">
      <c r="A35" s="67" t="s">
        <v>202</v>
      </c>
      <c r="B35" s="64">
        <f t="shared" si="0"/>
        <v>39588.18</v>
      </c>
      <c r="C35" s="65"/>
      <c r="D35" s="66">
        <v>39588.18</v>
      </c>
      <c r="E35" s="65"/>
    </row>
    <row r="36" spans="1:5" ht="20.25" customHeight="1" x14ac:dyDescent="0.35">
      <c r="A36" s="67" t="s">
        <v>203</v>
      </c>
      <c r="B36" s="64">
        <f t="shared" si="0"/>
        <v>88589.32</v>
      </c>
      <c r="C36" s="65"/>
      <c r="D36" s="66">
        <v>88589.32</v>
      </c>
      <c r="E36" s="65"/>
    </row>
    <row r="37" spans="1:5" ht="20.25" customHeight="1" x14ac:dyDescent="0.35">
      <c r="A37" s="67" t="s">
        <v>204</v>
      </c>
      <c r="B37" s="64">
        <f t="shared" si="0"/>
        <v>213842.03</v>
      </c>
      <c r="C37" s="65"/>
      <c r="D37" s="66">
        <v>213842.03</v>
      </c>
      <c r="E37" s="65"/>
    </row>
    <row r="38" spans="1:5" ht="20.25" customHeight="1" x14ac:dyDescent="0.35">
      <c r="A38" s="67" t="s">
        <v>205</v>
      </c>
      <c r="B38" s="64">
        <f t="shared" si="0"/>
        <v>52156.3</v>
      </c>
      <c r="C38" s="65"/>
      <c r="D38" s="66">
        <v>52156.3</v>
      </c>
      <c r="E38" s="65"/>
    </row>
    <row r="39" spans="1:5" ht="20.25" customHeight="1" x14ac:dyDescent="0.35">
      <c r="A39" s="67" t="s">
        <v>206</v>
      </c>
      <c r="B39" s="64">
        <f t="shared" si="0"/>
        <v>117552.42</v>
      </c>
      <c r="C39" s="65"/>
      <c r="D39" s="66">
        <v>117552.42</v>
      </c>
      <c r="E39" s="65"/>
    </row>
    <row r="40" spans="1:5" ht="20.25" customHeight="1" x14ac:dyDescent="0.35">
      <c r="A40" s="67" t="s">
        <v>207</v>
      </c>
      <c r="B40" s="64">
        <f t="shared" si="0"/>
        <v>117301.64</v>
      </c>
      <c r="C40" s="65"/>
      <c r="D40" s="66">
        <v>117301.64</v>
      </c>
      <c r="E40" s="65"/>
    </row>
    <row r="41" spans="1:5" ht="20.25" customHeight="1" x14ac:dyDescent="0.35">
      <c r="A41" s="67" t="s">
        <v>208</v>
      </c>
      <c r="B41" s="64">
        <f t="shared" si="0"/>
        <v>149957.66</v>
      </c>
      <c r="C41" s="65"/>
      <c r="D41" s="66">
        <v>149957.66</v>
      </c>
      <c r="E41" s="65"/>
    </row>
    <row r="42" spans="1:5" ht="20.25" customHeight="1" x14ac:dyDescent="0.35">
      <c r="A42" s="67" t="s">
        <v>209</v>
      </c>
      <c r="B42" s="64">
        <f t="shared" si="0"/>
        <v>59210.879999999997</v>
      </c>
      <c r="C42" s="65"/>
      <c r="D42" s="66">
        <v>59210.879999999997</v>
      </c>
      <c r="E42" s="65"/>
    </row>
    <row r="43" spans="1:5" ht="20.25" customHeight="1" x14ac:dyDescent="0.35">
      <c r="A43" s="67" t="s">
        <v>210</v>
      </c>
      <c r="B43" s="64">
        <f t="shared" si="0"/>
        <v>112460.06</v>
      </c>
      <c r="C43" s="65"/>
      <c r="D43" s="66">
        <v>112460.06</v>
      </c>
      <c r="E43" s="65"/>
    </row>
    <row r="44" spans="1:5" ht="20.25" customHeight="1" x14ac:dyDescent="0.35">
      <c r="A44" s="67" t="s">
        <v>211</v>
      </c>
      <c r="B44" s="64">
        <f t="shared" si="0"/>
        <v>132714.07999999999</v>
      </c>
      <c r="C44" s="65"/>
      <c r="D44" s="66">
        <v>132714.07999999999</v>
      </c>
      <c r="E44" s="65"/>
    </row>
    <row r="45" spans="1:5" s="46" customFormat="1" ht="20.25" customHeight="1" x14ac:dyDescent="0.35">
      <c r="A45" s="67" t="s">
        <v>212</v>
      </c>
      <c r="B45" s="64">
        <f t="shared" si="0"/>
        <v>209191.13</v>
      </c>
      <c r="C45" s="65"/>
      <c r="D45" s="66">
        <v>209191.13</v>
      </c>
      <c r="E45" s="70"/>
    </row>
    <row r="46" spans="1:5" ht="20.25" customHeight="1" x14ac:dyDescent="0.35">
      <c r="A46" s="67" t="s">
        <v>213</v>
      </c>
      <c r="B46" s="64">
        <f t="shared" si="0"/>
        <v>154487.9</v>
      </c>
      <c r="C46" s="65"/>
      <c r="D46" s="66">
        <v>154487.9</v>
      </c>
      <c r="E46" s="65"/>
    </row>
    <row r="47" spans="1:5" ht="20.25" customHeight="1" x14ac:dyDescent="0.35">
      <c r="A47" s="67" t="s">
        <v>214</v>
      </c>
      <c r="B47" s="64">
        <f t="shared" si="0"/>
        <v>124681.02</v>
      </c>
      <c r="C47" s="65"/>
      <c r="D47" s="66">
        <v>124681.02</v>
      </c>
      <c r="E47" s="65"/>
    </row>
    <row r="48" spans="1:5" ht="20.25" customHeight="1" x14ac:dyDescent="0.35">
      <c r="A48" s="67" t="s">
        <v>215</v>
      </c>
      <c r="B48" s="64">
        <f t="shared" si="0"/>
        <v>128739.34</v>
      </c>
      <c r="C48" s="65"/>
      <c r="D48" s="66">
        <v>128739.34</v>
      </c>
      <c r="E48" s="65"/>
    </row>
    <row r="49" spans="1:5" ht="20.25" customHeight="1" x14ac:dyDescent="0.35">
      <c r="A49" s="67"/>
      <c r="B49" s="64"/>
      <c r="C49" s="65"/>
      <c r="D49" s="67"/>
      <c r="E49" s="65"/>
    </row>
    <row r="50" spans="1:5" s="46" customFormat="1" ht="20.25" customHeight="1" x14ac:dyDescent="0.35">
      <c r="A50" s="68" t="s">
        <v>216</v>
      </c>
      <c r="B50" s="69">
        <f>D50+C50</f>
        <v>1401080</v>
      </c>
      <c r="C50" s="70">
        <f>SUM(C51:C53)</f>
        <v>534300</v>
      </c>
      <c r="D50" s="70">
        <f>SUM(D51:D53)</f>
        <v>866780</v>
      </c>
      <c r="E50" s="71"/>
    </row>
    <row r="51" spans="1:5" s="46" customFormat="1" ht="20.25" customHeight="1" x14ac:dyDescent="0.35">
      <c r="A51" s="67" t="s">
        <v>173</v>
      </c>
      <c r="B51" s="64">
        <f t="shared" ref="B51:B53" si="1">D51+C51</f>
        <v>1076980</v>
      </c>
      <c r="C51" s="80">
        <f>534300</f>
        <v>534300</v>
      </c>
      <c r="D51" s="65">
        <v>542680</v>
      </c>
      <c r="E51" s="71"/>
    </row>
    <row r="52" spans="1:5" s="46" customFormat="1" ht="20.25" customHeight="1" x14ac:dyDescent="0.35">
      <c r="A52" s="67" t="s">
        <v>174</v>
      </c>
      <c r="B52" s="64">
        <f t="shared" si="1"/>
        <v>324000</v>
      </c>
      <c r="C52" s="65"/>
      <c r="D52" s="65">
        <v>324000</v>
      </c>
      <c r="E52" s="71"/>
    </row>
    <row r="53" spans="1:5" s="46" customFormat="1" ht="20.25" customHeight="1" x14ac:dyDescent="0.35">
      <c r="A53" s="67" t="s">
        <v>193</v>
      </c>
      <c r="B53" s="64">
        <f t="shared" si="1"/>
        <v>100</v>
      </c>
      <c r="C53" s="65"/>
      <c r="D53" s="65">
        <v>100</v>
      </c>
      <c r="E53" s="71"/>
    </row>
    <row r="54" spans="1:5" ht="20.25" customHeight="1" x14ac:dyDescent="0.35">
      <c r="A54" s="52"/>
      <c r="B54" s="52"/>
      <c r="C54" s="53"/>
      <c r="D54" s="53"/>
      <c r="E54" s="65"/>
    </row>
    <row r="55" spans="1:5" ht="20.25" customHeight="1" thickBot="1" x14ac:dyDescent="0.4">
      <c r="A55" s="23" t="s">
        <v>27</v>
      </c>
      <c r="B55" s="24">
        <f>B50+B5</f>
        <v>8859329.7899999991</v>
      </c>
      <c r="C55" s="24">
        <f t="shared" ref="C55" si="2">C50+C5</f>
        <v>534300</v>
      </c>
      <c r="D55" s="24">
        <f>D50+D5</f>
        <v>8325029.7899999991</v>
      </c>
      <c r="E55" s="60"/>
    </row>
    <row r="56" spans="1:5" ht="20.25" customHeight="1" thickTop="1" x14ac:dyDescent="0.2"/>
  </sheetData>
  <mergeCells count="4">
    <mergeCell ref="A1:D1"/>
    <mergeCell ref="A2:A3"/>
    <mergeCell ref="B2:D2"/>
    <mergeCell ref="E2:E3"/>
  </mergeCells>
  <pageMargins left="0.41" right="0.11811023622047245" top="0.35433070866141736" bottom="0.23622047244094491" header="0.31496062992125984" footer="0.31496062992125984"/>
  <pageSetup scale="8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95"/>
  <sheetViews>
    <sheetView view="pageBreakPreview" topLeftCell="A10" zoomScaleNormal="100" zoomScaleSheetLayoutView="100" workbookViewId="0">
      <selection activeCell="E10" sqref="E10"/>
    </sheetView>
  </sheetViews>
  <sheetFormatPr defaultRowHeight="14.25" x14ac:dyDescent="0.2"/>
  <cols>
    <col min="1" max="1" width="39.375" customWidth="1"/>
    <col min="2" max="4" width="17.25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6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75.75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s="46" customFormat="1" ht="20.25" customHeight="1" x14ac:dyDescent="0.35">
      <c r="A5" s="68" t="s">
        <v>76</v>
      </c>
      <c r="B5" s="69">
        <f>C5+D5</f>
        <v>24196616.150000002</v>
      </c>
      <c r="C5" s="70">
        <f>SUM(C6:C82)</f>
        <v>0</v>
      </c>
      <c r="D5" s="70">
        <f>SUM(D6:D82)</f>
        <v>24196616.150000002</v>
      </c>
      <c r="E5" s="70"/>
    </row>
    <row r="6" spans="1:5" ht="20.25" customHeight="1" x14ac:dyDescent="0.35">
      <c r="A6" s="67" t="s">
        <v>217</v>
      </c>
      <c r="B6" s="64">
        <f t="shared" ref="B6:B69" si="0">C6+D6</f>
        <v>619194.43999999994</v>
      </c>
      <c r="C6" s="65"/>
      <c r="D6" s="66">
        <v>619194.43999999994</v>
      </c>
      <c r="E6" s="65"/>
    </row>
    <row r="7" spans="1:5" ht="20.25" customHeight="1" x14ac:dyDescent="0.35">
      <c r="A7" s="67" t="s">
        <v>84</v>
      </c>
      <c r="B7" s="64">
        <f t="shared" si="0"/>
        <v>364926.08</v>
      </c>
      <c r="C7" s="65"/>
      <c r="D7" s="66">
        <v>364926.08</v>
      </c>
      <c r="E7" s="65"/>
    </row>
    <row r="8" spans="1:5" ht="20.25" customHeight="1" x14ac:dyDescent="0.35">
      <c r="A8" s="67" t="s">
        <v>85</v>
      </c>
      <c r="B8" s="64">
        <f t="shared" si="0"/>
        <v>58287.46</v>
      </c>
      <c r="C8" s="65"/>
      <c r="D8" s="66">
        <v>58287.46</v>
      </c>
      <c r="E8" s="65"/>
    </row>
    <row r="9" spans="1:5" ht="20.25" customHeight="1" x14ac:dyDescent="0.35">
      <c r="A9" s="67" t="s">
        <v>218</v>
      </c>
      <c r="B9" s="64">
        <f t="shared" si="0"/>
        <v>40942.47</v>
      </c>
      <c r="C9" s="65"/>
      <c r="D9" s="66">
        <v>40942.47</v>
      </c>
      <c r="E9" s="65"/>
    </row>
    <row r="10" spans="1:5" ht="20.25" customHeight="1" x14ac:dyDescent="0.35">
      <c r="A10" s="67" t="s">
        <v>219</v>
      </c>
      <c r="B10" s="64">
        <f t="shared" si="0"/>
        <v>514107.98</v>
      </c>
      <c r="C10" s="65"/>
      <c r="D10" s="66">
        <v>514107.98</v>
      </c>
      <c r="E10" s="65"/>
    </row>
    <row r="11" spans="1:5" ht="20.25" customHeight="1" x14ac:dyDescent="0.35">
      <c r="A11" s="67" t="s">
        <v>220</v>
      </c>
      <c r="B11" s="64">
        <f t="shared" si="0"/>
        <v>163563.43</v>
      </c>
      <c r="C11" s="65"/>
      <c r="D11" s="66">
        <v>163563.43</v>
      </c>
      <c r="E11" s="65"/>
    </row>
    <row r="12" spans="1:5" ht="20.25" customHeight="1" x14ac:dyDescent="0.35">
      <c r="A12" s="67" t="s">
        <v>221</v>
      </c>
      <c r="B12" s="64">
        <f t="shared" si="0"/>
        <v>171689.24</v>
      </c>
      <c r="C12" s="65"/>
      <c r="D12" s="66">
        <v>171689.24</v>
      </c>
      <c r="E12" s="65"/>
    </row>
    <row r="13" spans="1:5" ht="20.25" customHeight="1" x14ac:dyDescent="0.35">
      <c r="A13" s="67" t="s">
        <v>222</v>
      </c>
      <c r="B13" s="64">
        <f t="shared" si="0"/>
        <v>108795.59</v>
      </c>
      <c r="C13" s="65"/>
      <c r="D13" s="66">
        <v>108795.59</v>
      </c>
      <c r="E13" s="65"/>
    </row>
    <row r="14" spans="1:5" ht="20.25" customHeight="1" x14ac:dyDescent="0.35">
      <c r="A14" s="67" t="s">
        <v>223</v>
      </c>
      <c r="B14" s="64">
        <f t="shared" si="0"/>
        <v>147888.5</v>
      </c>
      <c r="C14" s="65"/>
      <c r="D14" s="66">
        <v>147888.5</v>
      </c>
      <c r="E14" s="65"/>
    </row>
    <row r="15" spans="1:5" ht="20.25" customHeight="1" x14ac:dyDescent="0.35">
      <c r="A15" s="67" t="s">
        <v>224</v>
      </c>
      <c r="B15" s="64">
        <f t="shared" si="0"/>
        <v>151576.10999999999</v>
      </c>
      <c r="C15" s="65"/>
      <c r="D15" s="66">
        <v>151576.10999999999</v>
      </c>
      <c r="E15" s="65"/>
    </row>
    <row r="16" spans="1:5" ht="20.25" customHeight="1" x14ac:dyDescent="0.35">
      <c r="A16" s="67" t="s">
        <v>225</v>
      </c>
      <c r="B16" s="64">
        <f t="shared" si="0"/>
        <v>672866.25</v>
      </c>
      <c r="C16" s="65"/>
      <c r="D16" s="66">
        <v>672866.25</v>
      </c>
      <c r="E16" s="65"/>
    </row>
    <row r="17" spans="1:5" ht="20.25" customHeight="1" x14ac:dyDescent="0.35">
      <c r="A17" s="67" t="s">
        <v>226</v>
      </c>
      <c r="B17" s="64">
        <f t="shared" si="0"/>
        <v>358804.64</v>
      </c>
      <c r="C17" s="65"/>
      <c r="D17" s="66">
        <v>358804.64</v>
      </c>
      <c r="E17" s="65"/>
    </row>
    <row r="18" spans="1:5" ht="20.25" customHeight="1" x14ac:dyDescent="0.35">
      <c r="A18" s="67" t="s">
        <v>86</v>
      </c>
      <c r="B18" s="64">
        <f t="shared" si="0"/>
        <v>685750.36</v>
      </c>
      <c r="C18" s="65"/>
      <c r="D18" s="66">
        <v>685750.36</v>
      </c>
      <c r="E18" s="65"/>
    </row>
    <row r="19" spans="1:5" ht="20.25" customHeight="1" x14ac:dyDescent="0.35">
      <c r="A19" s="67" t="s">
        <v>227</v>
      </c>
      <c r="B19" s="64">
        <f t="shared" si="0"/>
        <v>477236.72</v>
      </c>
      <c r="C19" s="65"/>
      <c r="D19" s="66">
        <v>477236.72</v>
      </c>
      <c r="E19" s="65"/>
    </row>
    <row r="20" spans="1:5" ht="20.25" customHeight="1" x14ac:dyDescent="0.35">
      <c r="A20" s="67" t="s">
        <v>228</v>
      </c>
      <c r="B20" s="64">
        <f t="shared" si="0"/>
        <v>184541.59</v>
      </c>
      <c r="C20" s="65"/>
      <c r="D20" s="66">
        <v>184541.59</v>
      </c>
      <c r="E20" s="65"/>
    </row>
    <row r="21" spans="1:5" ht="20.25" customHeight="1" x14ac:dyDescent="0.35">
      <c r="A21" s="67" t="s">
        <v>229</v>
      </c>
      <c r="B21" s="64">
        <f t="shared" si="0"/>
        <v>255622.67</v>
      </c>
      <c r="C21" s="65"/>
      <c r="D21" s="66">
        <v>255622.67</v>
      </c>
      <c r="E21" s="65"/>
    </row>
    <row r="22" spans="1:5" ht="20.25" customHeight="1" x14ac:dyDescent="0.35">
      <c r="A22" s="67" t="s">
        <v>230</v>
      </c>
      <c r="B22" s="64">
        <f t="shared" si="0"/>
        <v>170425.8</v>
      </c>
      <c r="C22" s="65"/>
      <c r="D22" s="66">
        <v>170425.8</v>
      </c>
      <c r="E22" s="65"/>
    </row>
    <row r="23" spans="1:5" ht="20.25" customHeight="1" x14ac:dyDescent="0.35">
      <c r="A23" s="67" t="s">
        <v>231</v>
      </c>
      <c r="B23" s="64">
        <f t="shared" si="0"/>
        <v>443246.59</v>
      </c>
      <c r="C23" s="65"/>
      <c r="D23" s="66">
        <v>443246.59</v>
      </c>
      <c r="E23" s="65"/>
    </row>
    <row r="24" spans="1:5" ht="20.25" customHeight="1" x14ac:dyDescent="0.35">
      <c r="A24" s="67" t="s">
        <v>232</v>
      </c>
      <c r="B24" s="64">
        <f t="shared" si="0"/>
        <v>710637.92</v>
      </c>
      <c r="C24" s="65"/>
      <c r="D24" s="66">
        <v>710637.92</v>
      </c>
      <c r="E24" s="65"/>
    </row>
    <row r="25" spans="1:5" ht="20.25" customHeight="1" x14ac:dyDescent="0.35">
      <c r="A25" s="67" t="s">
        <v>233</v>
      </c>
      <c r="B25" s="64">
        <f t="shared" si="0"/>
        <v>105630.48</v>
      </c>
      <c r="C25" s="65"/>
      <c r="D25" s="66">
        <v>105630.48</v>
      </c>
      <c r="E25" s="65"/>
    </row>
    <row r="26" spans="1:5" ht="20.25" customHeight="1" x14ac:dyDescent="0.35">
      <c r="A26" s="67" t="s">
        <v>234</v>
      </c>
      <c r="B26" s="64">
        <f t="shared" si="0"/>
        <v>183753.63</v>
      </c>
      <c r="C26" s="65"/>
      <c r="D26" s="66">
        <v>183753.63</v>
      </c>
      <c r="E26" s="65"/>
    </row>
    <row r="27" spans="1:5" ht="20.25" customHeight="1" x14ac:dyDescent="0.35">
      <c r="A27" s="67" t="s">
        <v>235</v>
      </c>
      <c r="B27" s="64">
        <f t="shared" si="0"/>
        <v>227569.31</v>
      </c>
      <c r="C27" s="65"/>
      <c r="D27" s="66">
        <v>227569.31</v>
      </c>
      <c r="E27" s="65"/>
    </row>
    <row r="28" spans="1:5" ht="20.25" customHeight="1" x14ac:dyDescent="0.35">
      <c r="A28" s="67" t="s">
        <v>236</v>
      </c>
      <c r="B28" s="64">
        <f t="shared" si="0"/>
        <v>30856.73</v>
      </c>
      <c r="C28" s="65"/>
      <c r="D28" s="66">
        <v>30856.73</v>
      </c>
      <c r="E28" s="65"/>
    </row>
    <row r="29" spans="1:5" ht="20.25" customHeight="1" x14ac:dyDescent="0.35">
      <c r="A29" s="67" t="s">
        <v>237</v>
      </c>
      <c r="B29" s="64">
        <f t="shared" si="0"/>
        <v>74780.759999999995</v>
      </c>
      <c r="C29" s="65"/>
      <c r="D29" s="66">
        <v>74780.759999999995</v>
      </c>
      <c r="E29" s="65"/>
    </row>
    <row r="30" spans="1:5" ht="20.25" customHeight="1" x14ac:dyDescent="0.35">
      <c r="A30" s="67" t="s">
        <v>238</v>
      </c>
      <c r="B30" s="64">
        <f t="shared" si="0"/>
        <v>29994.36</v>
      </c>
      <c r="C30" s="65"/>
      <c r="D30" s="66">
        <v>29994.36</v>
      </c>
      <c r="E30" s="65"/>
    </row>
    <row r="31" spans="1:5" ht="20.25" customHeight="1" x14ac:dyDescent="0.35">
      <c r="A31" s="67" t="s">
        <v>239</v>
      </c>
      <c r="B31" s="64">
        <f t="shared" si="0"/>
        <v>246923.44</v>
      </c>
      <c r="C31" s="65"/>
      <c r="D31" s="66">
        <v>246923.44</v>
      </c>
      <c r="E31" s="65"/>
    </row>
    <row r="32" spans="1:5" ht="20.25" customHeight="1" x14ac:dyDescent="0.35">
      <c r="A32" s="67" t="s">
        <v>240</v>
      </c>
      <c r="B32" s="64">
        <f t="shared" si="0"/>
        <v>116303.65</v>
      </c>
      <c r="C32" s="65"/>
      <c r="D32" s="66">
        <v>116303.65</v>
      </c>
      <c r="E32" s="65"/>
    </row>
    <row r="33" spans="1:5" ht="20.25" customHeight="1" x14ac:dyDescent="0.35">
      <c r="A33" s="67" t="s">
        <v>241</v>
      </c>
      <c r="B33" s="64">
        <f t="shared" si="0"/>
        <v>625685.06999999995</v>
      </c>
      <c r="C33" s="65"/>
      <c r="D33" s="66">
        <v>625685.06999999995</v>
      </c>
      <c r="E33" s="65"/>
    </row>
    <row r="34" spans="1:5" ht="20.25" customHeight="1" x14ac:dyDescent="0.35">
      <c r="A34" s="67" t="s">
        <v>242</v>
      </c>
      <c r="B34" s="64">
        <f t="shared" si="0"/>
        <v>133626.82</v>
      </c>
      <c r="C34" s="65"/>
      <c r="D34" s="66">
        <v>133626.82</v>
      </c>
      <c r="E34" s="65"/>
    </row>
    <row r="35" spans="1:5" ht="20.25" customHeight="1" x14ac:dyDescent="0.35">
      <c r="A35" s="67" t="s">
        <v>243</v>
      </c>
      <c r="B35" s="64">
        <f t="shared" si="0"/>
        <v>9662.85</v>
      </c>
      <c r="C35" s="65"/>
      <c r="D35" s="66">
        <v>9662.85</v>
      </c>
      <c r="E35" s="65"/>
    </row>
    <row r="36" spans="1:5" ht="20.25" customHeight="1" x14ac:dyDescent="0.35">
      <c r="A36" s="67" t="s">
        <v>244</v>
      </c>
      <c r="B36" s="64">
        <f t="shared" si="0"/>
        <v>191051.77</v>
      </c>
      <c r="C36" s="65"/>
      <c r="D36" s="66">
        <v>191051.77</v>
      </c>
      <c r="E36" s="65"/>
    </row>
    <row r="37" spans="1:5" ht="20.25" customHeight="1" x14ac:dyDescent="0.35">
      <c r="A37" s="67" t="s">
        <v>245</v>
      </c>
      <c r="B37" s="64">
        <f t="shared" si="0"/>
        <v>205699.31</v>
      </c>
      <c r="C37" s="65"/>
      <c r="D37" s="66">
        <v>205699.31</v>
      </c>
      <c r="E37" s="65"/>
    </row>
    <row r="38" spans="1:5" ht="20.25" customHeight="1" x14ac:dyDescent="0.35">
      <c r="A38" s="67" t="s">
        <v>246</v>
      </c>
      <c r="B38" s="64">
        <f t="shared" si="0"/>
        <v>587457.36</v>
      </c>
      <c r="C38" s="65"/>
      <c r="D38" s="66">
        <v>587457.36</v>
      </c>
      <c r="E38" s="65"/>
    </row>
    <row r="39" spans="1:5" ht="20.25" customHeight="1" x14ac:dyDescent="0.35">
      <c r="A39" s="67" t="s">
        <v>247</v>
      </c>
      <c r="B39" s="64">
        <f t="shared" si="0"/>
        <v>405459.11</v>
      </c>
      <c r="C39" s="65"/>
      <c r="D39" s="66">
        <v>405459.11</v>
      </c>
      <c r="E39" s="65"/>
    </row>
    <row r="40" spans="1:5" ht="20.25" customHeight="1" x14ac:dyDescent="0.35">
      <c r="A40" s="67" t="s">
        <v>248</v>
      </c>
      <c r="B40" s="64">
        <f t="shared" si="0"/>
        <v>236191.92</v>
      </c>
      <c r="C40" s="65"/>
      <c r="D40" s="66">
        <v>236191.92</v>
      </c>
      <c r="E40" s="65"/>
    </row>
    <row r="41" spans="1:5" ht="20.25" customHeight="1" x14ac:dyDescent="0.35">
      <c r="A41" s="67" t="s">
        <v>249</v>
      </c>
      <c r="B41" s="64">
        <f t="shared" si="0"/>
        <v>154001.88</v>
      </c>
      <c r="C41" s="65"/>
      <c r="D41" s="66">
        <v>154001.88</v>
      </c>
      <c r="E41" s="65"/>
    </row>
    <row r="42" spans="1:5" ht="20.25" customHeight="1" x14ac:dyDescent="0.35">
      <c r="A42" s="67" t="s">
        <v>87</v>
      </c>
      <c r="B42" s="64">
        <f t="shared" si="0"/>
        <v>3232409.01</v>
      </c>
      <c r="C42" s="65"/>
      <c r="D42" s="66">
        <v>3232409.01</v>
      </c>
      <c r="E42" s="65"/>
    </row>
    <row r="43" spans="1:5" ht="20.25" customHeight="1" x14ac:dyDescent="0.35">
      <c r="A43" s="67" t="s">
        <v>250</v>
      </c>
      <c r="B43" s="64">
        <f t="shared" si="0"/>
        <v>420352.83</v>
      </c>
      <c r="C43" s="65"/>
      <c r="D43" s="66">
        <v>420352.83</v>
      </c>
      <c r="E43" s="65"/>
    </row>
    <row r="44" spans="1:5" ht="20.25" customHeight="1" x14ac:dyDescent="0.35">
      <c r="A44" s="67" t="s">
        <v>251</v>
      </c>
      <c r="B44" s="64">
        <f t="shared" si="0"/>
        <v>99078.23</v>
      </c>
      <c r="C44" s="65"/>
      <c r="D44" s="66">
        <v>99078.23</v>
      </c>
      <c r="E44" s="65"/>
    </row>
    <row r="45" spans="1:5" ht="20.25" customHeight="1" x14ac:dyDescent="0.35">
      <c r="A45" s="67" t="s">
        <v>252</v>
      </c>
      <c r="B45" s="64">
        <f t="shared" si="0"/>
        <v>10772.08</v>
      </c>
      <c r="C45" s="65"/>
      <c r="D45" s="66">
        <v>10772.08</v>
      </c>
      <c r="E45" s="65"/>
    </row>
    <row r="46" spans="1:5" ht="20.25" customHeight="1" x14ac:dyDescent="0.35">
      <c r="A46" s="67" t="s">
        <v>253</v>
      </c>
      <c r="B46" s="64">
        <f t="shared" si="0"/>
        <v>84574.35</v>
      </c>
      <c r="C46" s="65"/>
      <c r="D46" s="66">
        <v>84574.35</v>
      </c>
      <c r="E46" s="65"/>
    </row>
    <row r="47" spans="1:5" ht="20.25" customHeight="1" x14ac:dyDescent="0.35">
      <c r="A47" s="67" t="s">
        <v>254</v>
      </c>
      <c r="B47" s="64">
        <f t="shared" si="0"/>
        <v>104103.65</v>
      </c>
      <c r="C47" s="65"/>
      <c r="D47" s="66">
        <v>104103.65</v>
      </c>
      <c r="E47" s="65"/>
    </row>
    <row r="48" spans="1:5" ht="20.25" customHeight="1" x14ac:dyDescent="0.35">
      <c r="A48" s="67" t="s">
        <v>255</v>
      </c>
      <c r="B48" s="64">
        <f t="shared" si="0"/>
        <v>49682.8</v>
      </c>
      <c r="C48" s="65"/>
      <c r="D48" s="66">
        <v>49682.8</v>
      </c>
      <c r="E48" s="65"/>
    </row>
    <row r="49" spans="1:5" ht="20.25" customHeight="1" x14ac:dyDescent="0.35">
      <c r="A49" s="67" t="s">
        <v>256</v>
      </c>
      <c r="B49" s="64">
        <f t="shared" si="0"/>
        <v>50659.77</v>
      </c>
      <c r="C49" s="65"/>
      <c r="D49" s="66">
        <v>50659.77</v>
      </c>
      <c r="E49" s="65"/>
    </row>
    <row r="50" spans="1:5" ht="20.25" customHeight="1" x14ac:dyDescent="0.35">
      <c r="A50" s="67" t="s">
        <v>257</v>
      </c>
      <c r="B50" s="64">
        <f t="shared" si="0"/>
        <v>68834.960000000006</v>
      </c>
      <c r="C50" s="65"/>
      <c r="D50" s="66">
        <v>68834.960000000006</v>
      </c>
      <c r="E50" s="65"/>
    </row>
    <row r="51" spans="1:5" ht="20.25" customHeight="1" x14ac:dyDescent="0.35">
      <c r="A51" s="67" t="s">
        <v>258</v>
      </c>
      <c r="B51" s="64">
        <f t="shared" si="0"/>
        <v>29141.94</v>
      </c>
      <c r="C51" s="65"/>
      <c r="D51" s="66">
        <v>29141.94</v>
      </c>
      <c r="E51" s="65"/>
    </row>
    <row r="52" spans="1:5" ht="20.25" customHeight="1" x14ac:dyDescent="0.35">
      <c r="A52" s="67" t="s">
        <v>259</v>
      </c>
      <c r="B52" s="64">
        <f t="shared" si="0"/>
        <v>1454.58</v>
      </c>
      <c r="C52" s="65"/>
      <c r="D52" s="66">
        <v>1454.58</v>
      </c>
      <c r="E52" s="65"/>
    </row>
    <row r="53" spans="1:5" ht="20.25" customHeight="1" x14ac:dyDescent="0.35">
      <c r="A53" s="67" t="s">
        <v>260</v>
      </c>
      <c r="B53" s="64">
        <f t="shared" si="0"/>
        <v>71263.16</v>
      </c>
      <c r="C53" s="65"/>
      <c r="D53" s="66">
        <v>71263.16</v>
      </c>
      <c r="E53" s="65"/>
    </row>
    <row r="54" spans="1:5" ht="20.25" customHeight="1" x14ac:dyDescent="0.35">
      <c r="A54" s="67" t="s">
        <v>261</v>
      </c>
      <c r="B54" s="64">
        <f t="shared" si="0"/>
        <v>81345.740000000005</v>
      </c>
      <c r="C54" s="65"/>
      <c r="D54" s="66">
        <v>81345.740000000005</v>
      </c>
      <c r="E54" s="65"/>
    </row>
    <row r="55" spans="1:5" ht="20.25" customHeight="1" x14ac:dyDescent="0.35">
      <c r="A55" s="67" t="s">
        <v>262</v>
      </c>
      <c r="B55" s="64">
        <f t="shared" si="0"/>
        <v>161515.04999999999</v>
      </c>
      <c r="C55" s="65"/>
      <c r="D55" s="66">
        <v>161515.04999999999</v>
      </c>
      <c r="E55" s="65"/>
    </row>
    <row r="56" spans="1:5" ht="20.25" customHeight="1" x14ac:dyDescent="0.35">
      <c r="A56" s="67" t="s">
        <v>263</v>
      </c>
      <c r="B56" s="64">
        <f t="shared" si="0"/>
        <v>188414.67</v>
      </c>
      <c r="C56" s="65"/>
      <c r="D56" s="66">
        <v>188414.67</v>
      </c>
      <c r="E56" s="65"/>
    </row>
    <row r="57" spans="1:5" ht="20.25" customHeight="1" x14ac:dyDescent="0.35">
      <c r="A57" s="67" t="s">
        <v>264</v>
      </c>
      <c r="B57" s="64">
        <f t="shared" si="0"/>
        <v>643946.4</v>
      </c>
      <c r="C57" s="65"/>
      <c r="D57" s="66">
        <v>643946.4</v>
      </c>
      <c r="E57" s="65"/>
    </row>
    <row r="58" spans="1:5" ht="20.25" customHeight="1" x14ac:dyDescent="0.35">
      <c r="A58" s="67" t="s">
        <v>265</v>
      </c>
      <c r="B58" s="64">
        <f t="shared" si="0"/>
        <v>201514.99</v>
      </c>
      <c r="C58" s="65"/>
      <c r="D58" s="66">
        <v>201514.99</v>
      </c>
      <c r="E58" s="65"/>
    </row>
    <row r="59" spans="1:5" ht="20.25" customHeight="1" x14ac:dyDescent="0.35">
      <c r="A59" s="67" t="s">
        <v>266</v>
      </c>
      <c r="B59" s="64">
        <f t="shared" si="0"/>
        <v>131384.98000000001</v>
      </c>
      <c r="C59" s="65"/>
      <c r="D59" s="66">
        <v>131384.98000000001</v>
      </c>
      <c r="E59" s="65"/>
    </row>
    <row r="60" spans="1:5" ht="20.25" customHeight="1" x14ac:dyDescent="0.35">
      <c r="A60" s="67" t="s">
        <v>267</v>
      </c>
      <c r="B60" s="64">
        <f t="shared" si="0"/>
        <v>102922.59</v>
      </c>
      <c r="C60" s="65"/>
      <c r="D60" s="66">
        <v>102922.59</v>
      </c>
      <c r="E60" s="65"/>
    </row>
    <row r="61" spans="1:5" ht="20.25" customHeight="1" x14ac:dyDescent="0.35">
      <c r="A61" s="67" t="s">
        <v>268</v>
      </c>
      <c r="B61" s="64">
        <f t="shared" si="0"/>
        <v>112540.4</v>
      </c>
      <c r="C61" s="65"/>
      <c r="D61" s="66">
        <v>112540.4</v>
      </c>
      <c r="E61" s="65"/>
    </row>
    <row r="62" spans="1:5" ht="20.25" customHeight="1" x14ac:dyDescent="0.35">
      <c r="A62" s="67" t="s">
        <v>269</v>
      </c>
      <c r="B62" s="64">
        <f t="shared" si="0"/>
        <v>97677.759999999995</v>
      </c>
      <c r="C62" s="65"/>
      <c r="D62" s="66">
        <v>97677.759999999995</v>
      </c>
      <c r="E62" s="65"/>
    </row>
    <row r="63" spans="1:5" ht="20.25" customHeight="1" x14ac:dyDescent="0.35">
      <c r="A63" s="67" t="s">
        <v>270</v>
      </c>
      <c r="B63" s="64">
        <f t="shared" si="0"/>
        <v>40316.620000000003</v>
      </c>
      <c r="C63" s="65"/>
      <c r="D63" s="66">
        <v>40316.620000000003</v>
      </c>
      <c r="E63" s="65"/>
    </row>
    <row r="64" spans="1:5" ht="20.25" customHeight="1" x14ac:dyDescent="0.35">
      <c r="A64" s="67" t="s">
        <v>271</v>
      </c>
      <c r="B64" s="64">
        <f t="shared" si="0"/>
        <v>895081.38</v>
      </c>
      <c r="C64" s="65"/>
      <c r="D64" s="66">
        <v>895081.38</v>
      </c>
      <c r="E64" s="65"/>
    </row>
    <row r="65" spans="1:5" ht="20.25" customHeight="1" x14ac:dyDescent="0.35">
      <c r="A65" s="67" t="s">
        <v>88</v>
      </c>
      <c r="B65" s="64">
        <f t="shared" si="0"/>
        <v>466136.03</v>
      </c>
      <c r="C65" s="65"/>
      <c r="D65" s="66">
        <v>466136.03</v>
      </c>
      <c r="E65" s="65"/>
    </row>
    <row r="66" spans="1:5" ht="20.25" customHeight="1" x14ac:dyDescent="0.35">
      <c r="A66" s="67" t="s">
        <v>272</v>
      </c>
      <c r="B66" s="64">
        <f t="shared" si="0"/>
        <v>121234.7</v>
      </c>
      <c r="C66" s="65"/>
      <c r="D66" s="66">
        <v>121234.7</v>
      </c>
      <c r="E66" s="65"/>
    </row>
    <row r="67" spans="1:5" ht="20.25" customHeight="1" x14ac:dyDescent="0.35">
      <c r="A67" s="67" t="s">
        <v>273</v>
      </c>
      <c r="B67" s="64">
        <f t="shared" si="0"/>
        <v>802351.31</v>
      </c>
      <c r="C67" s="65"/>
      <c r="D67" s="66">
        <v>802351.31</v>
      </c>
      <c r="E67" s="65"/>
    </row>
    <row r="68" spans="1:5" ht="20.25" customHeight="1" x14ac:dyDescent="0.35">
      <c r="A68" s="67" t="s">
        <v>274</v>
      </c>
      <c r="B68" s="64">
        <f t="shared" si="0"/>
        <v>797969.44</v>
      </c>
      <c r="C68" s="65"/>
      <c r="D68" s="66">
        <v>797969.44</v>
      </c>
      <c r="E68" s="65"/>
    </row>
    <row r="69" spans="1:5" ht="20.25" customHeight="1" x14ac:dyDescent="0.35">
      <c r="A69" s="67" t="s">
        <v>275</v>
      </c>
      <c r="B69" s="64">
        <f t="shared" si="0"/>
        <v>77949.62</v>
      </c>
      <c r="C69" s="65"/>
      <c r="D69" s="66">
        <v>77949.62</v>
      </c>
      <c r="E69" s="65"/>
    </row>
    <row r="70" spans="1:5" ht="20.25" customHeight="1" x14ac:dyDescent="0.35">
      <c r="A70" s="67" t="s">
        <v>89</v>
      </c>
      <c r="B70" s="64">
        <f t="shared" ref="B70:B82" si="1">C70+D70</f>
        <v>356926.65</v>
      </c>
      <c r="C70" s="65"/>
      <c r="D70" s="66">
        <v>356926.65</v>
      </c>
      <c r="E70" s="65"/>
    </row>
    <row r="71" spans="1:5" ht="20.25" customHeight="1" x14ac:dyDescent="0.35">
      <c r="A71" s="67" t="s">
        <v>276</v>
      </c>
      <c r="B71" s="64">
        <f t="shared" si="1"/>
        <v>241322.23999999999</v>
      </c>
      <c r="C71" s="65"/>
      <c r="D71" s="66">
        <v>241322.23999999999</v>
      </c>
      <c r="E71" s="65"/>
    </row>
    <row r="72" spans="1:5" ht="20.25" customHeight="1" x14ac:dyDescent="0.35">
      <c r="A72" s="67" t="s">
        <v>277</v>
      </c>
      <c r="B72" s="64">
        <f t="shared" si="1"/>
        <v>683489.94</v>
      </c>
      <c r="C72" s="65"/>
      <c r="D72" s="66">
        <v>683489.94</v>
      </c>
      <c r="E72" s="65"/>
    </row>
    <row r="73" spans="1:5" ht="20.25" customHeight="1" x14ac:dyDescent="0.35">
      <c r="A73" s="67" t="s">
        <v>278</v>
      </c>
      <c r="B73" s="64">
        <f t="shared" si="1"/>
        <v>209554.19</v>
      </c>
      <c r="C73" s="65"/>
      <c r="D73" s="66">
        <v>209554.19</v>
      </c>
      <c r="E73" s="65"/>
    </row>
    <row r="74" spans="1:5" ht="20.25" customHeight="1" x14ac:dyDescent="0.35">
      <c r="A74" s="67" t="s">
        <v>279</v>
      </c>
      <c r="B74" s="64">
        <f t="shared" si="1"/>
        <v>612630.9</v>
      </c>
      <c r="C74" s="65"/>
      <c r="D74" s="66">
        <v>612630.9</v>
      </c>
      <c r="E74" s="65"/>
    </row>
    <row r="75" spans="1:5" ht="20.25" customHeight="1" x14ac:dyDescent="0.35">
      <c r="A75" s="67" t="s">
        <v>280</v>
      </c>
      <c r="B75" s="64">
        <f t="shared" si="1"/>
        <v>294607.95</v>
      </c>
      <c r="C75" s="65"/>
      <c r="D75" s="66">
        <v>294607.95</v>
      </c>
      <c r="E75" s="65"/>
    </row>
    <row r="76" spans="1:5" ht="20.25" customHeight="1" x14ac:dyDescent="0.35">
      <c r="A76" s="67" t="s">
        <v>281</v>
      </c>
      <c r="B76" s="64">
        <f t="shared" si="1"/>
        <v>460582.94</v>
      </c>
      <c r="C76" s="65"/>
      <c r="D76" s="66">
        <v>460582.94</v>
      </c>
      <c r="E76" s="65"/>
    </row>
    <row r="77" spans="1:5" ht="20.25" customHeight="1" x14ac:dyDescent="0.35">
      <c r="A77" s="67" t="s">
        <v>282</v>
      </c>
      <c r="B77" s="64">
        <f t="shared" si="1"/>
        <v>223905.18</v>
      </c>
      <c r="C77" s="65"/>
      <c r="D77" s="66">
        <v>223905.18</v>
      </c>
      <c r="E77" s="65"/>
    </row>
    <row r="78" spans="1:5" ht="20.25" customHeight="1" x14ac:dyDescent="0.35">
      <c r="A78" s="67" t="s">
        <v>283</v>
      </c>
      <c r="B78" s="64">
        <f t="shared" si="1"/>
        <v>215761.49</v>
      </c>
      <c r="C78" s="65"/>
      <c r="D78" s="66">
        <v>215761.49</v>
      </c>
      <c r="E78" s="65"/>
    </row>
    <row r="79" spans="1:5" ht="20.25" customHeight="1" x14ac:dyDescent="0.35">
      <c r="A79" s="67" t="s">
        <v>284</v>
      </c>
      <c r="B79" s="64">
        <f t="shared" si="1"/>
        <v>676076.8</v>
      </c>
      <c r="C79" s="65"/>
      <c r="D79" s="66">
        <v>676076.8</v>
      </c>
      <c r="E79" s="65"/>
    </row>
    <row r="80" spans="1:5" ht="20.25" customHeight="1" x14ac:dyDescent="0.35">
      <c r="A80" s="67" t="s">
        <v>90</v>
      </c>
      <c r="B80" s="64">
        <f t="shared" si="1"/>
        <v>197823.07</v>
      </c>
      <c r="C80" s="65"/>
      <c r="D80" s="66">
        <v>197823.07</v>
      </c>
      <c r="E80" s="65"/>
    </row>
    <row r="81" spans="1:5" ht="20.25" customHeight="1" x14ac:dyDescent="0.35">
      <c r="A81" s="67" t="s">
        <v>91</v>
      </c>
      <c r="B81" s="64">
        <f t="shared" si="1"/>
        <v>940707.35</v>
      </c>
      <c r="C81" s="65"/>
      <c r="D81" s="66">
        <v>940707.35</v>
      </c>
      <c r="E81" s="65"/>
    </row>
    <row r="82" spans="1:5" ht="20.25" customHeight="1" x14ac:dyDescent="0.35">
      <c r="A82" s="67" t="s">
        <v>285</v>
      </c>
      <c r="B82" s="64">
        <f t="shared" si="1"/>
        <v>73846.12</v>
      </c>
      <c r="C82" s="65"/>
      <c r="D82" s="66">
        <v>73846.12</v>
      </c>
      <c r="E82" s="65"/>
    </row>
    <row r="83" spans="1:5" ht="20.25" customHeight="1" x14ac:dyDescent="0.35">
      <c r="A83" s="63"/>
      <c r="B83" s="64"/>
      <c r="C83" s="65"/>
      <c r="D83" s="81"/>
      <c r="E83" s="65"/>
    </row>
    <row r="84" spans="1:5" s="46" customFormat="1" ht="20.25" customHeight="1" x14ac:dyDescent="0.35">
      <c r="A84" s="68" t="s">
        <v>98</v>
      </c>
      <c r="B84" s="69">
        <f>SUM(B85:B92)</f>
        <v>49170</v>
      </c>
      <c r="C84" s="70"/>
      <c r="D84" s="69">
        <f>SUM(D85:D92)</f>
        <v>49170</v>
      </c>
      <c r="E84" s="70"/>
    </row>
    <row r="85" spans="1:5" ht="20.25" customHeight="1" x14ac:dyDescent="0.35">
      <c r="A85" s="67" t="s">
        <v>84</v>
      </c>
      <c r="B85" s="82">
        <f t="shared" ref="B85:B92" si="2">D85+C85</f>
        <v>16</v>
      </c>
      <c r="C85" s="65"/>
      <c r="D85" s="65">
        <v>16</v>
      </c>
      <c r="E85" s="65"/>
    </row>
    <row r="86" spans="1:5" ht="20.25" customHeight="1" x14ac:dyDescent="0.35">
      <c r="A86" s="67" t="s">
        <v>85</v>
      </c>
      <c r="B86" s="82">
        <f t="shared" si="2"/>
        <v>30000</v>
      </c>
      <c r="C86" s="65"/>
      <c r="D86" s="65">
        <v>30000</v>
      </c>
      <c r="E86" s="65"/>
    </row>
    <row r="87" spans="1:5" ht="20.25" customHeight="1" x14ac:dyDescent="0.35">
      <c r="A87" s="67" t="s">
        <v>86</v>
      </c>
      <c r="B87" s="82">
        <f t="shared" si="2"/>
        <v>940</v>
      </c>
      <c r="C87" s="65"/>
      <c r="D87" s="65">
        <v>940</v>
      </c>
      <c r="E87" s="65"/>
    </row>
    <row r="88" spans="1:5" ht="20.25" customHeight="1" x14ac:dyDescent="0.35">
      <c r="A88" s="67" t="s">
        <v>87</v>
      </c>
      <c r="B88" s="82">
        <f t="shared" si="2"/>
        <v>3000</v>
      </c>
      <c r="C88" s="65"/>
      <c r="D88" s="65">
        <v>3000</v>
      </c>
      <c r="E88" s="65"/>
    </row>
    <row r="89" spans="1:5" ht="20.25" customHeight="1" x14ac:dyDescent="0.35">
      <c r="A89" s="67" t="s">
        <v>88</v>
      </c>
      <c r="B89" s="82">
        <f t="shared" si="2"/>
        <v>15000</v>
      </c>
      <c r="C89" s="65"/>
      <c r="D89" s="65">
        <v>15000</v>
      </c>
      <c r="E89" s="65"/>
    </row>
    <row r="90" spans="1:5" ht="20.25" customHeight="1" x14ac:dyDescent="0.35">
      <c r="A90" s="67" t="s">
        <v>89</v>
      </c>
      <c r="B90" s="82">
        <f t="shared" si="2"/>
        <v>86</v>
      </c>
      <c r="C90" s="65"/>
      <c r="D90" s="65">
        <v>86</v>
      </c>
      <c r="E90" s="65"/>
    </row>
    <row r="91" spans="1:5" ht="20.25" customHeight="1" x14ac:dyDescent="0.35">
      <c r="A91" s="67" t="s">
        <v>90</v>
      </c>
      <c r="B91" s="82">
        <f t="shared" si="2"/>
        <v>12</v>
      </c>
      <c r="C91" s="65"/>
      <c r="D91" s="65">
        <v>12</v>
      </c>
      <c r="E91" s="65"/>
    </row>
    <row r="92" spans="1:5" ht="20.25" customHeight="1" x14ac:dyDescent="0.35">
      <c r="A92" s="67" t="s">
        <v>91</v>
      </c>
      <c r="B92" s="82">
        <f t="shared" si="2"/>
        <v>116</v>
      </c>
      <c r="C92" s="65"/>
      <c r="D92" s="65">
        <v>116</v>
      </c>
      <c r="E92" s="65"/>
    </row>
    <row r="93" spans="1:5" ht="20.25" customHeight="1" x14ac:dyDescent="0.35">
      <c r="A93" s="77"/>
      <c r="B93" s="77"/>
      <c r="C93" s="78"/>
      <c r="D93" s="78"/>
      <c r="E93" s="65"/>
    </row>
    <row r="94" spans="1:5" ht="20.25" customHeight="1" thickBot="1" x14ac:dyDescent="0.4">
      <c r="A94" s="23" t="s">
        <v>27</v>
      </c>
      <c r="B94" s="24">
        <f>B84+B5</f>
        <v>24245786.150000002</v>
      </c>
      <c r="C94" s="24">
        <f t="shared" ref="C94" si="3">C84+C5</f>
        <v>0</v>
      </c>
      <c r="D94" s="24">
        <f>D84+D5</f>
        <v>24245786.150000002</v>
      </c>
      <c r="E94" s="60"/>
    </row>
    <row r="95" spans="1:5" ht="20.25" customHeight="1" thickTop="1" x14ac:dyDescent="0.2"/>
  </sheetData>
  <mergeCells count="4">
    <mergeCell ref="A1:D1"/>
    <mergeCell ref="A2:A3"/>
    <mergeCell ref="B2:D2"/>
    <mergeCell ref="E2:E3"/>
  </mergeCells>
  <pageMargins left="0.48" right="0.15748031496062992" top="0.35433070866141736" bottom="0.15748031496062992" header="0.31496062992125984" footer="0.31496062992125984"/>
  <pageSetup scale="8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10"/>
  <sheetViews>
    <sheetView tabSelected="1" view="pageBreakPreview" topLeftCell="A79" zoomScale="90" zoomScaleNormal="100" zoomScaleSheetLayoutView="90" workbookViewId="0">
      <selection activeCell="C85" sqref="C85"/>
    </sheetView>
  </sheetViews>
  <sheetFormatPr defaultRowHeight="21.75" x14ac:dyDescent="0.35"/>
  <cols>
    <col min="1" max="1" width="46.25" style="2" customWidth="1"/>
    <col min="2" max="2" width="17.125" style="2" customWidth="1"/>
    <col min="3" max="3" width="16.875" style="25" customWidth="1"/>
    <col min="4" max="4" width="17.125" style="25" customWidth="1"/>
    <col min="5" max="5" width="21" style="26" customWidth="1"/>
    <col min="6" max="16384" width="9" style="2"/>
  </cols>
  <sheetData>
    <row r="1" spans="1:5" ht="38.25" customHeight="1" x14ac:dyDescent="0.35">
      <c r="A1" s="144" t="s">
        <v>54</v>
      </c>
      <c r="B1" s="144"/>
      <c r="C1" s="144"/>
      <c r="D1" s="144"/>
      <c r="E1" s="49" t="s">
        <v>1</v>
      </c>
    </row>
    <row r="2" spans="1:5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s="3" customFormat="1" ht="67.5" customHeight="1" x14ac:dyDescent="0.2">
      <c r="A3" s="146"/>
      <c r="B3" s="33" t="s">
        <v>75</v>
      </c>
      <c r="C3" s="30" t="s">
        <v>72</v>
      </c>
      <c r="D3" s="30" t="s">
        <v>28</v>
      </c>
      <c r="E3" s="143"/>
    </row>
    <row r="4" spans="1:5" ht="27.75" customHeight="1" x14ac:dyDescent="0.35">
      <c r="A4" s="20" t="s">
        <v>17</v>
      </c>
      <c r="B4" s="20"/>
      <c r="C4" s="14"/>
      <c r="D4" s="14"/>
      <c r="E4" s="21"/>
    </row>
    <row r="5" spans="1:5" ht="21" customHeight="1" x14ac:dyDescent="0.35">
      <c r="A5" s="13" t="s">
        <v>70</v>
      </c>
      <c r="B5" s="34">
        <f>D5+C5</f>
        <v>1241660</v>
      </c>
      <c r="C5" s="8">
        <v>1241660</v>
      </c>
      <c r="D5" s="8">
        <v>0</v>
      </c>
      <c r="E5" s="9"/>
    </row>
    <row r="6" spans="1:5" ht="21" customHeight="1" x14ac:dyDescent="0.35">
      <c r="A6" s="15"/>
      <c r="B6" s="15"/>
      <c r="C6" s="16"/>
      <c r="D6" s="16"/>
      <c r="E6" s="17"/>
    </row>
    <row r="7" spans="1:5" ht="21" customHeight="1" x14ac:dyDescent="0.35">
      <c r="A7" s="10"/>
      <c r="B7" s="10"/>
      <c r="C7" s="11"/>
      <c r="D7" s="11"/>
      <c r="E7" s="12"/>
    </row>
    <row r="8" spans="1:5" ht="27.75" customHeight="1" x14ac:dyDescent="0.35">
      <c r="A8" s="20" t="s">
        <v>21</v>
      </c>
      <c r="B8" s="20"/>
      <c r="C8" s="14"/>
      <c r="D8" s="14"/>
      <c r="E8" s="21"/>
    </row>
    <row r="9" spans="1:5" ht="21" customHeight="1" x14ac:dyDescent="0.35">
      <c r="A9" s="13" t="s">
        <v>61</v>
      </c>
      <c r="B9" s="34">
        <f>D9+C9</f>
        <v>289000</v>
      </c>
      <c r="C9" s="8"/>
      <c r="D9" s="8">
        <v>289000</v>
      </c>
      <c r="E9" s="9"/>
    </row>
    <row r="10" spans="1:5" ht="21" customHeight="1" x14ac:dyDescent="0.35">
      <c r="A10" s="15"/>
      <c r="B10" s="15"/>
      <c r="C10" s="16"/>
      <c r="D10" s="16"/>
      <c r="E10" s="17"/>
    </row>
    <row r="11" spans="1:5" ht="21" customHeight="1" thickBot="1" x14ac:dyDescent="0.4">
      <c r="A11" s="23" t="s">
        <v>27</v>
      </c>
      <c r="B11" s="24">
        <f>SUM(B4:B10)</f>
        <v>1530660</v>
      </c>
      <c r="C11" s="24">
        <f t="shared" ref="C11" si="0">SUM(C4:C10)</f>
        <v>1241660</v>
      </c>
      <c r="D11" s="24">
        <f>SUM(D4:D10)</f>
        <v>289000</v>
      </c>
      <c r="E11" s="59"/>
    </row>
    <row r="12" spans="1:5" ht="21" customHeight="1" thickTop="1" x14ac:dyDescent="0.35">
      <c r="A12" s="39"/>
      <c r="B12" s="39"/>
      <c r="C12" s="40"/>
      <c r="D12" s="40"/>
      <c r="E12" s="29"/>
    </row>
    <row r="13" spans="1:5" ht="38.25" customHeight="1" x14ac:dyDescent="0.35">
      <c r="A13" s="144" t="s">
        <v>54</v>
      </c>
      <c r="B13" s="144"/>
      <c r="C13" s="144"/>
      <c r="D13" s="144"/>
      <c r="E13" s="27" t="s">
        <v>10</v>
      </c>
    </row>
    <row r="14" spans="1:5" x14ac:dyDescent="0.35">
      <c r="A14" s="145" t="s">
        <v>15</v>
      </c>
      <c r="B14" s="147" t="s">
        <v>71</v>
      </c>
      <c r="C14" s="147"/>
      <c r="D14" s="147"/>
      <c r="E14" s="142" t="s">
        <v>16</v>
      </c>
    </row>
    <row r="15" spans="1:5" s="3" customFormat="1" ht="67.5" customHeight="1" x14ac:dyDescent="0.2">
      <c r="A15" s="146"/>
      <c r="B15" s="33" t="s">
        <v>75</v>
      </c>
      <c r="C15" s="30" t="s">
        <v>72</v>
      </c>
      <c r="D15" s="30" t="s">
        <v>28</v>
      </c>
      <c r="E15" s="143"/>
    </row>
    <row r="16" spans="1:5" ht="27.75" customHeight="1" x14ac:dyDescent="0.35">
      <c r="A16" s="20" t="s">
        <v>17</v>
      </c>
      <c r="B16" s="20"/>
      <c r="C16" s="14"/>
      <c r="D16" s="14"/>
      <c r="E16" s="21"/>
    </row>
    <row r="17" spans="1:5" ht="21" customHeight="1" x14ac:dyDescent="0.35">
      <c r="A17" s="13" t="s">
        <v>29</v>
      </c>
      <c r="B17" s="38">
        <f>C17+D17</f>
        <v>327550.03999999998</v>
      </c>
      <c r="C17" s="8">
        <v>327550.03999999998</v>
      </c>
      <c r="D17" s="8"/>
      <c r="E17" s="9"/>
    </row>
    <row r="18" spans="1:5" ht="21" customHeight="1" x14ac:dyDescent="0.35">
      <c r="A18" s="15" t="s">
        <v>19</v>
      </c>
      <c r="B18" s="15"/>
      <c r="C18" s="16"/>
      <c r="D18" s="16"/>
      <c r="E18" s="17"/>
    </row>
    <row r="19" spans="1:5" ht="21" customHeight="1" x14ac:dyDescent="0.35">
      <c r="A19" s="15" t="s">
        <v>20</v>
      </c>
      <c r="B19" s="15"/>
      <c r="C19" s="16"/>
      <c r="D19" s="16"/>
      <c r="E19" s="17"/>
    </row>
    <row r="20" spans="1:5" ht="21" customHeight="1" x14ac:dyDescent="0.35">
      <c r="A20" s="7"/>
      <c r="B20" s="7"/>
      <c r="C20" s="8"/>
      <c r="D20" s="8"/>
      <c r="E20" s="9"/>
    </row>
    <row r="21" spans="1:5" ht="27.75" customHeight="1" x14ac:dyDescent="0.35">
      <c r="A21" s="20" t="s">
        <v>21</v>
      </c>
      <c r="B21" s="20"/>
      <c r="C21" s="14"/>
      <c r="D21" s="14"/>
      <c r="E21" s="21"/>
    </row>
    <row r="22" spans="1:5" ht="21" customHeight="1" x14ac:dyDescent="0.35">
      <c r="A22" s="13" t="s">
        <v>18</v>
      </c>
      <c r="B22" s="38">
        <f>C22+D22</f>
        <v>792601.11</v>
      </c>
      <c r="C22" s="8">
        <v>792064.11</v>
      </c>
      <c r="D22" s="8">
        <v>537</v>
      </c>
      <c r="E22" s="9"/>
    </row>
    <row r="23" spans="1:5" ht="21" customHeight="1" x14ac:dyDescent="0.35">
      <c r="A23" s="15" t="s">
        <v>19</v>
      </c>
      <c r="B23" s="15"/>
      <c r="C23" s="16"/>
      <c r="D23" s="16"/>
      <c r="E23" s="17"/>
    </row>
    <row r="24" spans="1:5" ht="21" customHeight="1" x14ac:dyDescent="0.35">
      <c r="A24" s="15" t="s">
        <v>23</v>
      </c>
      <c r="B24" s="15"/>
      <c r="C24" s="16"/>
      <c r="D24" s="16"/>
      <c r="E24" s="17"/>
    </row>
    <row r="25" spans="1:5" ht="21" customHeight="1" x14ac:dyDescent="0.35">
      <c r="A25" s="32"/>
      <c r="B25" s="32"/>
      <c r="C25" s="16"/>
      <c r="D25" s="16"/>
      <c r="E25" s="17"/>
    </row>
    <row r="26" spans="1:5" ht="21" customHeight="1" x14ac:dyDescent="0.35">
      <c r="A26" s="31" t="s">
        <v>30</v>
      </c>
      <c r="B26" s="38">
        <f>C26+D26</f>
        <v>2293191.2999999998</v>
      </c>
      <c r="C26" s="16">
        <f>1900000+343691.3</f>
        <v>2243691.2999999998</v>
      </c>
      <c r="D26" s="16">
        <v>49500</v>
      </c>
      <c r="E26" s="17"/>
    </row>
    <row r="27" spans="1:5" ht="21" customHeight="1" x14ac:dyDescent="0.35">
      <c r="A27" s="15" t="s">
        <v>19</v>
      </c>
      <c r="B27" s="15"/>
      <c r="C27" s="16"/>
      <c r="D27" s="16"/>
      <c r="E27" s="17"/>
    </row>
    <row r="28" spans="1:5" ht="21" customHeight="1" x14ac:dyDescent="0.35">
      <c r="A28" s="18" t="s">
        <v>25</v>
      </c>
      <c r="B28" s="18"/>
      <c r="C28" s="19"/>
      <c r="D28" s="19"/>
      <c r="E28" s="17"/>
    </row>
    <row r="29" spans="1:5" ht="21" customHeight="1" x14ac:dyDescent="0.35">
      <c r="A29" s="15"/>
      <c r="B29" s="15"/>
      <c r="C29" s="16"/>
      <c r="D29" s="16"/>
      <c r="E29" s="17"/>
    </row>
    <row r="30" spans="1:5" ht="21" customHeight="1" thickBot="1" x14ac:dyDescent="0.4">
      <c r="A30" s="23" t="s">
        <v>27</v>
      </c>
      <c r="B30" s="24">
        <f>SUM(B16:B29)</f>
        <v>3413342.4499999997</v>
      </c>
      <c r="C30" s="24">
        <f t="shared" ref="C30:D30" si="1">SUM(C16:C29)</f>
        <v>3363305.4499999997</v>
      </c>
      <c r="D30" s="24">
        <f t="shared" si="1"/>
        <v>50037</v>
      </c>
      <c r="E30" s="59"/>
    </row>
    <row r="31" spans="1:5" ht="21" customHeight="1" thickTop="1" x14ac:dyDescent="0.35">
      <c r="A31" s="39"/>
      <c r="B31" s="40"/>
      <c r="C31" s="40"/>
      <c r="D31" s="40"/>
      <c r="E31" s="29"/>
    </row>
    <row r="32" spans="1:5" ht="38.25" customHeight="1" x14ac:dyDescent="0.35">
      <c r="A32" s="144" t="s">
        <v>54</v>
      </c>
      <c r="B32" s="144"/>
      <c r="C32" s="144"/>
      <c r="D32" s="144"/>
      <c r="E32" s="27" t="s">
        <v>2</v>
      </c>
    </row>
    <row r="33" spans="1:5" x14ac:dyDescent="0.35">
      <c r="A33" s="145" t="s">
        <v>15</v>
      </c>
      <c r="B33" s="147" t="s">
        <v>71</v>
      </c>
      <c r="C33" s="147"/>
      <c r="D33" s="147"/>
      <c r="E33" s="142" t="s">
        <v>16</v>
      </c>
    </row>
    <row r="34" spans="1:5" s="3" customFormat="1" ht="67.5" customHeight="1" x14ac:dyDescent="0.2">
      <c r="A34" s="146"/>
      <c r="B34" s="33" t="s">
        <v>75</v>
      </c>
      <c r="C34" s="30" t="s">
        <v>72</v>
      </c>
      <c r="D34" s="30" t="s">
        <v>28</v>
      </c>
      <c r="E34" s="143"/>
    </row>
    <row r="35" spans="1:5" ht="27.75" customHeight="1" x14ac:dyDescent="0.35">
      <c r="A35" s="20" t="s">
        <v>21</v>
      </c>
      <c r="B35" s="20"/>
      <c r="C35" s="14"/>
      <c r="D35" s="14"/>
      <c r="E35" s="21"/>
    </row>
    <row r="36" spans="1:5" ht="21" customHeight="1" x14ac:dyDescent="0.35">
      <c r="A36" s="13" t="s">
        <v>29</v>
      </c>
      <c r="B36" s="38">
        <f>C36+D36</f>
        <v>114905.82</v>
      </c>
      <c r="C36" s="8"/>
      <c r="D36" s="8">
        <v>114905.82</v>
      </c>
      <c r="E36" s="9"/>
    </row>
    <row r="37" spans="1:5" ht="21" customHeight="1" x14ac:dyDescent="0.35">
      <c r="A37" s="15" t="s">
        <v>19</v>
      </c>
      <c r="B37" s="15"/>
      <c r="C37" s="16"/>
      <c r="D37" s="16"/>
      <c r="E37" s="17"/>
    </row>
    <row r="38" spans="1:5" ht="21" customHeight="1" x14ac:dyDescent="0.35">
      <c r="A38" s="15" t="s">
        <v>23</v>
      </c>
      <c r="B38" s="15"/>
      <c r="C38" s="16"/>
      <c r="D38" s="16"/>
      <c r="E38" s="17"/>
    </row>
    <row r="39" spans="1:5" ht="21" customHeight="1" x14ac:dyDescent="0.35">
      <c r="A39" s="32"/>
      <c r="B39" s="32"/>
      <c r="C39" s="16"/>
      <c r="D39" s="16"/>
      <c r="E39" s="17"/>
    </row>
    <row r="40" spans="1:5" ht="21" customHeight="1" x14ac:dyDescent="0.35">
      <c r="A40" s="31" t="s">
        <v>18</v>
      </c>
      <c r="B40" s="38">
        <f>C40+D40</f>
        <v>334383.5</v>
      </c>
      <c r="C40" s="16"/>
      <c r="D40" s="16">
        <v>334383.5</v>
      </c>
      <c r="E40" s="17"/>
    </row>
    <row r="41" spans="1:5" ht="21" customHeight="1" x14ac:dyDescent="0.35">
      <c r="A41" s="15" t="s">
        <v>19</v>
      </c>
      <c r="B41" s="15"/>
      <c r="C41" s="16"/>
      <c r="D41" s="16"/>
      <c r="E41" s="17"/>
    </row>
    <row r="42" spans="1:5" ht="21" customHeight="1" x14ac:dyDescent="0.35">
      <c r="A42" s="15" t="s">
        <v>25</v>
      </c>
      <c r="B42" s="15"/>
      <c r="C42" s="16"/>
      <c r="D42" s="16"/>
      <c r="E42" s="17"/>
    </row>
    <row r="43" spans="1:5" ht="21" customHeight="1" x14ac:dyDescent="0.35">
      <c r="A43" s="15"/>
      <c r="B43" s="15"/>
      <c r="C43" s="16"/>
      <c r="D43" s="16"/>
      <c r="E43" s="17"/>
    </row>
    <row r="44" spans="1:5" ht="21" customHeight="1" x14ac:dyDescent="0.35">
      <c r="A44" s="32"/>
      <c r="B44" s="32"/>
      <c r="C44" s="16"/>
      <c r="D44" s="16"/>
      <c r="E44" s="17"/>
    </row>
    <row r="45" spans="1:5" ht="21" customHeight="1" x14ac:dyDescent="0.35">
      <c r="A45" s="31" t="s">
        <v>30</v>
      </c>
      <c r="B45" s="38">
        <f>C45+D45</f>
        <v>20000000</v>
      </c>
      <c r="C45" s="16">
        <v>20000000</v>
      </c>
      <c r="D45" s="16">
        <v>0</v>
      </c>
      <c r="E45" s="17"/>
    </row>
    <row r="46" spans="1:5" ht="21" customHeight="1" x14ac:dyDescent="0.35">
      <c r="A46" s="15" t="s">
        <v>69</v>
      </c>
      <c r="B46" s="15"/>
      <c r="C46" s="16"/>
      <c r="D46" s="16"/>
      <c r="E46" s="17"/>
    </row>
    <row r="47" spans="1:5" ht="21" customHeight="1" x14ac:dyDescent="0.35">
      <c r="A47" s="18" t="s">
        <v>33</v>
      </c>
      <c r="B47" s="18"/>
      <c r="C47" s="19"/>
      <c r="D47" s="19"/>
      <c r="E47" s="17"/>
    </row>
    <row r="48" spans="1:5" ht="21" customHeight="1" x14ac:dyDescent="0.35">
      <c r="A48" s="15"/>
      <c r="B48" s="15"/>
      <c r="C48" s="16"/>
      <c r="D48" s="16"/>
      <c r="E48" s="17"/>
    </row>
    <row r="49" spans="1:5" ht="21" customHeight="1" thickBot="1" x14ac:dyDescent="0.4">
      <c r="A49" s="23" t="s">
        <v>27</v>
      </c>
      <c r="B49" s="24">
        <f>SUM(B35:B48)</f>
        <v>20449289.32</v>
      </c>
      <c r="C49" s="24">
        <f>SUM(C35:C48)</f>
        <v>20000000</v>
      </c>
      <c r="D49" s="24">
        <f>SUM(D35:D48)</f>
        <v>449289.32</v>
      </c>
      <c r="E49" s="59"/>
    </row>
    <row r="50" spans="1:5" ht="22.5" thickTop="1" x14ac:dyDescent="0.35"/>
    <row r="52" spans="1:5" ht="38.25" customHeight="1" x14ac:dyDescent="0.35">
      <c r="A52" s="144" t="s">
        <v>54</v>
      </c>
      <c r="B52" s="144"/>
      <c r="C52" s="144"/>
      <c r="D52" s="144"/>
      <c r="E52" s="27" t="s">
        <v>7</v>
      </c>
    </row>
    <row r="53" spans="1:5" x14ac:dyDescent="0.35">
      <c r="A53" s="145" t="s">
        <v>15</v>
      </c>
      <c r="B53" s="147" t="s">
        <v>71</v>
      </c>
      <c r="C53" s="147"/>
      <c r="D53" s="147"/>
      <c r="E53" s="142" t="s">
        <v>16</v>
      </c>
    </row>
    <row r="54" spans="1:5" s="3" customFormat="1" ht="67.5" customHeight="1" x14ac:dyDescent="0.2">
      <c r="A54" s="146"/>
      <c r="B54" s="33" t="s">
        <v>75</v>
      </c>
      <c r="C54" s="30" t="s">
        <v>72</v>
      </c>
      <c r="D54" s="30" t="s">
        <v>28</v>
      </c>
      <c r="E54" s="143"/>
    </row>
    <row r="55" spans="1:5" ht="27.75" customHeight="1" x14ac:dyDescent="0.35">
      <c r="A55" s="20" t="s">
        <v>21</v>
      </c>
      <c r="B55" s="20"/>
      <c r="C55" s="14"/>
      <c r="D55" s="14"/>
      <c r="E55" s="21"/>
    </row>
    <row r="56" spans="1:5" ht="21" customHeight="1" x14ac:dyDescent="0.35">
      <c r="A56" s="31" t="s">
        <v>29</v>
      </c>
      <c r="B56" s="38">
        <f>C56+D56</f>
        <v>1204978.6100000001</v>
      </c>
      <c r="C56" s="16"/>
      <c r="D56" s="16">
        <v>1204978.6100000001</v>
      </c>
      <c r="E56" s="17"/>
    </row>
    <row r="57" spans="1:5" ht="21" customHeight="1" x14ac:dyDescent="0.35">
      <c r="A57" s="15" t="s">
        <v>19</v>
      </c>
      <c r="B57" s="15"/>
      <c r="C57" s="16"/>
      <c r="D57" s="16"/>
      <c r="E57" s="17"/>
    </row>
    <row r="58" spans="1:5" ht="21" customHeight="1" x14ac:dyDescent="0.35">
      <c r="A58" s="15" t="s">
        <v>23</v>
      </c>
      <c r="B58" s="15"/>
      <c r="C58" s="16"/>
      <c r="D58" s="16"/>
      <c r="E58" s="17"/>
    </row>
    <row r="59" spans="1:5" ht="21" customHeight="1" x14ac:dyDescent="0.35">
      <c r="A59" s="32"/>
      <c r="B59" s="32"/>
      <c r="C59" s="16"/>
      <c r="D59" s="16"/>
      <c r="E59" s="17"/>
    </row>
    <row r="60" spans="1:5" ht="21" customHeight="1" x14ac:dyDescent="0.35">
      <c r="A60" s="31" t="s">
        <v>18</v>
      </c>
      <c r="B60" s="38">
        <f>C60+D60</f>
        <v>1910550</v>
      </c>
      <c r="C60" s="16">
        <f>1110000</f>
        <v>1110000</v>
      </c>
      <c r="D60" s="16">
        <v>800550</v>
      </c>
      <c r="E60" s="17"/>
    </row>
    <row r="61" spans="1:5" ht="21" customHeight="1" x14ac:dyDescent="0.35">
      <c r="A61" s="15" t="s">
        <v>19</v>
      </c>
      <c r="B61" s="15"/>
      <c r="C61" s="16"/>
      <c r="D61" s="16"/>
      <c r="E61" s="17"/>
    </row>
    <row r="62" spans="1:5" ht="21" customHeight="1" x14ac:dyDescent="0.35">
      <c r="A62" s="15" t="s">
        <v>25</v>
      </c>
      <c r="B62" s="15"/>
      <c r="C62" s="16"/>
      <c r="D62" s="16"/>
      <c r="E62" s="17"/>
    </row>
    <row r="63" spans="1:5" ht="21" customHeight="1" x14ac:dyDescent="0.35">
      <c r="A63" s="15"/>
      <c r="B63" s="15"/>
      <c r="C63" s="16"/>
      <c r="D63" s="16"/>
      <c r="E63" s="17"/>
    </row>
    <row r="64" spans="1:5" ht="21" customHeight="1" x14ac:dyDescent="0.35">
      <c r="A64" s="32"/>
      <c r="B64" s="32"/>
      <c r="C64" s="16"/>
      <c r="D64" s="16"/>
      <c r="E64" s="17"/>
    </row>
    <row r="65" spans="1:5" ht="21" customHeight="1" x14ac:dyDescent="0.35">
      <c r="A65" s="31" t="s">
        <v>30</v>
      </c>
      <c r="B65" s="38">
        <f>C65+D65</f>
        <v>4700000</v>
      </c>
      <c r="C65" s="16">
        <v>4700000</v>
      </c>
      <c r="D65" s="16">
        <v>0</v>
      </c>
      <c r="E65" s="17"/>
    </row>
    <row r="66" spans="1:5" ht="21" customHeight="1" x14ac:dyDescent="0.35">
      <c r="A66" s="15" t="s">
        <v>69</v>
      </c>
      <c r="B66" s="15"/>
      <c r="C66" s="16"/>
      <c r="D66" s="16"/>
      <c r="E66" s="17"/>
    </row>
    <row r="67" spans="1:5" ht="21" customHeight="1" x14ac:dyDescent="0.35">
      <c r="A67" s="15" t="s">
        <v>33</v>
      </c>
      <c r="B67" s="15"/>
      <c r="C67" s="16"/>
      <c r="D67" s="16"/>
      <c r="E67" s="17"/>
    </row>
    <row r="68" spans="1:5" ht="21" customHeight="1" x14ac:dyDescent="0.35">
      <c r="A68" s="10"/>
      <c r="B68" s="10"/>
      <c r="C68" s="11"/>
      <c r="D68" s="11"/>
      <c r="E68" s="17"/>
    </row>
    <row r="69" spans="1:5" ht="21" customHeight="1" thickBot="1" x14ac:dyDescent="0.4">
      <c r="A69" s="23" t="s">
        <v>27</v>
      </c>
      <c r="B69" s="24">
        <f>SUM(B55:B68)</f>
        <v>7815528.6100000003</v>
      </c>
      <c r="C69" s="24">
        <f>SUM(C55:C68)</f>
        <v>5810000</v>
      </c>
      <c r="D69" s="24">
        <f>SUM(D55:D68)</f>
        <v>2005528.61</v>
      </c>
      <c r="E69" s="59"/>
    </row>
    <row r="70" spans="1:5" ht="22.5" thickTop="1" x14ac:dyDescent="0.35"/>
    <row r="71" spans="1:5" ht="38.25" customHeight="1" x14ac:dyDescent="0.35">
      <c r="A71" s="144" t="s">
        <v>54</v>
      </c>
      <c r="B71" s="144"/>
      <c r="C71" s="144"/>
      <c r="D71" s="144"/>
      <c r="E71" s="49" t="s">
        <v>8</v>
      </c>
    </row>
    <row r="72" spans="1:5" x14ac:dyDescent="0.35">
      <c r="A72" s="145" t="s">
        <v>15</v>
      </c>
      <c r="B72" s="147" t="s">
        <v>71</v>
      </c>
      <c r="C72" s="147"/>
      <c r="D72" s="147"/>
      <c r="E72" s="142" t="s">
        <v>16</v>
      </c>
    </row>
    <row r="73" spans="1:5" s="3" customFormat="1" ht="67.5" customHeight="1" x14ac:dyDescent="0.2">
      <c r="A73" s="146"/>
      <c r="B73" s="33" t="s">
        <v>75</v>
      </c>
      <c r="C73" s="30" t="s">
        <v>72</v>
      </c>
      <c r="D73" s="30" t="s">
        <v>28</v>
      </c>
      <c r="E73" s="143"/>
    </row>
    <row r="74" spans="1:5" ht="27.75" customHeight="1" x14ac:dyDescent="0.35">
      <c r="A74" s="20" t="s">
        <v>17</v>
      </c>
      <c r="B74" s="20"/>
      <c r="C74" s="14"/>
      <c r="D74" s="14"/>
      <c r="E74" s="21"/>
    </row>
    <row r="75" spans="1:5" ht="21" customHeight="1" x14ac:dyDescent="0.35">
      <c r="A75" s="13" t="s">
        <v>62</v>
      </c>
      <c r="B75" s="38">
        <f>C75+D75</f>
        <v>2000000</v>
      </c>
      <c r="C75" s="8">
        <v>2000000</v>
      </c>
      <c r="D75" s="8">
        <v>0</v>
      </c>
      <c r="E75" s="9"/>
    </row>
    <row r="76" spans="1:5" ht="21" customHeight="1" x14ac:dyDescent="0.35">
      <c r="A76" s="15"/>
      <c r="B76" s="15"/>
      <c r="C76" s="16"/>
      <c r="D76" s="16"/>
      <c r="E76" s="17"/>
    </row>
    <row r="77" spans="1:5" ht="21" customHeight="1" x14ac:dyDescent="0.35">
      <c r="A77" s="7"/>
      <c r="B77" s="7"/>
      <c r="C77" s="8"/>
      <c r="D77" s="8"/>
      <c r="E77" s="9"/>
    </row>
    <row r="78" spans="1:5" ht="27.75" customHeight="1" x14ac:dyDescent="0.35">
      <c r="A78" s="20" t="s">
        <v>21</v>
      </c>
      <c r="B78" s="20"/>
      <c r="C78" s="14"/>
      <c r="D78" s="14"/>
      <c r="E78" s="21"/>
    </row>
    <row r="79" spans="1:5" ht="21" customHeight="1" x14ac:dyDescent="0.35">
      <c r="A79" s="13" t="s">
        <v>18</v>
      </c>
      <c r="B79" s="38">
        <f>C79+D79</f>
        <v>67573.19</v>
      </c>
      <c r="C79" s="8"/>
      <c r="D79" s="8">
        <v>67573.19</v>
      </c>
      <c r="E79" s="9"/>
    </row>
    <row r="80" spans="1:5" ht="21" customHeight="1" x14ac:dyDescent="0.35">
      <c r="A80" s="15" t="s">
        <v>19</v>
      </c>
      <c r="B80" s="15"/>
      <c r="C80" s="16"/>
      <c r="D80" s="16"/>
      <c r="E80" s="17"/>
    </row>
    <row r="81" spans="1:5" ht="21" customHeight="1" x14ac:dyDescent="0.35">
      <c r="A81" s="15" t="s">
        <v>23</v>
      </c>
      <c r="B81" s="15"/>
      <c r="C81" s="16"/>
      <c r="D81" s="16"/>
      <c r="E81" s="17"/>
    </row>
    <row r="82" spans="1:5" ht="21" customHeight="1" x14ac:dyDescent="0.35">
      <c r="A82" s="32"/>
      <c r="B82" s="32"/>
      <c r="C82" s="16"/>
      <c r="D82" s="16"/>
      <c r="E82" s="9"/>
    </row>
    <row r="83" spans="1:5" ht="21" customHeight="1" x14ac:dyDescent="0.35">
      <c r="A83" s="31" t="s">
        <v>30</v>
      </c>
      <c r="B83" s="38">
        <f>C83+D83</f>
        <v>3605448</v>
      </c>
      <c r="C83" s="16"/>
      <c r="D83" s="16">
        <v>3605448</v>
      </c>
      <c r="E83" s="9"/>
    </row>
    <row r="84" spans="1:5" ht="21" customHeight="1" x14ac:dyDescent="0.35">
      <c r="A84" s="15" t="s">
        <v>19</v>
      </c>
      <c r="B84" s="15"/>
      <c r="C84" s="16"/>
      <c r="D84" s="16"/>
      <c r="E84" s="17"/>
    </row>
    <row r="85" spans="1:5" ht="21" customHeight="1" x14ac:dyDescent="0.35">
      <c r="A85" s="15" t="s">
        <v>25</v>
      </c>
      <c r="B85" s="15"/>
      <c r="C85" s="16"/>
      <c r="D85" s="16"/>
      <c r="E85" s="17"/>
    </row>
    <row r="86" spans="1:5" ht="21" customHeight="1" x14ac:dyDescent="0.35">
      <c r="A86" s="15"/>
      <c r="B86" s="15"/>
      <c r="C86" s="16"/>
      <c r="D86" s="16"/>
      <c r="E86" s="17"/>
    </row>
    <row r="87" spans="1:5" ht="21" customHeight="1" x14ac:dyDescent="0.35">
      <c r="A87" s="10"/>
      <c r="B87" s="10"/>
      <c r="C87" s="11"/>
      <c r="D87" s="11"/>
      <c r="E87" s="17"/>
    </row>
    <row r="88" spans="1:5" ht="21" customHeight="1" thickBot="1" x14ac:dyDescent="0.4">
      <c r="A88" s="23" t="s">
        <v>27</v>
      </c>
      <c r="B88" s="24">
        <f t="shared" ref="B88:C88" si="2">SUM(B74:B87)</f>
        <v>5673021.1899999995</v>
      </c>
      <c r="C88" s="24">
        <f t="shared" si="2"/>
        <v>2000000</v>
      </c>
      <c r="D88" s="24">
        <f>SUM(D74:D87)</f>
        <v>3673021.19</v>
      </c>
      <c r="E88" s="59"/>
    </row>
    <row r="89" spans="1:5" ht="22.5" thickTop="1" x14ac:dyDescent="0.35"/>
    <row r="90" spans="1:5" ht="21" customHeight="1" x14ac:dyDescent="0.35">
      <c r="A90" s="39"/>
      <c r="B90" s="40"/>
      <c r="C90" s="40"/>
      <c r="D90" s="40"/>
      <c r="E90" s="29"/>
    </row>
    <row r="91" spans="1:5" ht="38.25" customHeight="1" x14ac:dyDescent="0.35">
      <c r="A91" s="144" t="s">
        <v>54</v>
      </c>
      <c r="B91" s="144"/>
      <c r="C91" s="144"/>
      <c r="D91" s="144"/>
      <c r="E91" s="49" t="s">
        <v>12</v>
      </c>
    </row>
    <row r="92" spans="1:5" x14ac:dyDescent="0.35">
      <c r="A92" s="145" t="s">
        <v>15</v>
      </c>
      <c r="B92" s="147" t="s">
        <v>71</v>
      </c>
      <c r="C92" s="147"/>
      <c r="D92" s="147"/>
      <c r="E92" s="142" t="s">
        <v>16</v>
      </c>
    </row>
    <row r="93" spans="1:5" s="3" customFormat="1" ht="67.5" customHeight="1" x14ac:dyDescent="0.2">
      <c r="A93" s="146"/>
      <c r="B93" s="33" t="s">
        <v>75</v>
      </c>
      <c r="C93" s="30" t="s">
        <v>72</v>
      </c>
      <c r="D93" s="30" t="s">
        <v>28</v>
      </c>
      <c r="E93" s="143"/>
    </row>
    <row r="94" spans="1:5" s="3" customFormat="1" ht="27.75" customHeight="1" x14ac:dyDescent="0.2">
      <c r="A94" s="4" t="s">
        <v>17</v>
      </c>
      <c r="B94" s="4"/>
      <c r="C94" s="5"/>
      <c r="D94" s="5"/>
      <c r="E94" s="6"/>
    </row>
    <row r="95" spans="1:5" ht="21" customHeight="1" x14ac:dyDescent="0.35">
      <c r="A95" s="13" t="s">
        <v>29</v>
      </c>
      <c r="B95" s="34">
        <f>C95+D95</f>
        <v>631104.81000000006</v>
      </c>
      <c r="C95" s="8">
        <v>0</v>
      </c>
      <c r="D95" s="8">
        <v>631104.81000000006</v>
      </c>
      <c r="E95" s="9"/>
    </row>
    <row r="96" spans="1:5" ht="21" customHeight="1" x14ac:dyDescent="0.35">
      <c r="A96" s="15" t="s">
        <v>19</v>
      </c>
      <c r="B96" s="15"/>
      <c r="C96" s="16"/>
      <c r="D96" s="16"/>
      <c r="E96" s="17"/>
    </row>
    <row r="97" spans="1:5" ht="21" customHeight="1" x14ac:dyDescent="0.35">
      <c r="A97" s="18" t="s">
        <v>20</v>
      </c>
      <c r="B97" s="18"/>
      <c r="C97" s="19"/>
      <c r="D97" s="19"/>
      <c r="E97" s="17"/>
    </row>
    <row r="98" spans="1:5" ht="21" customHeight="1" x14ac:dyDescent="0.35">
      <c r="A98" s="10"/>
      <c r="B98" s="10"/>
      <c r="C98" s="11"/>
      <c r="D98" s="11"/>
      <c r="E98" s="12"/>
    </row>
    <row r="99" spans="1:5" ht="27.75" customHeight="1" x14ac:dyDescent="0.35">
      <c r="A99" s="20" t="s">
        <v>21</v>
      </c>
      <c r="B99" s="20"/>
      <c r="C99" s="14"/>
      <c r="D99" s="14"/>
      <c r="E99" s="21"/>
    </row>
    <row r="100" spans="1:5" ht="21" customHeight="1" x14ac:dyDescent="0.35">
      <c r="A100" s="13" t="s">
        <v>18</v>
      </c>
      <c r="B100" s="34">
        <f>C100+D100</f>
        <v>1376425.89</v>
      </c>
      <c r="C100" s="16">
        <f>119098.7+54992+15000+30788</f>
        <v>219878.7</v>
      </c>
      <c r="D100" s="16">
        <v>1156547.19</v>
      </c>
      <c r="E100" s="17"/>
    </row>
    <row r="101" spans="1:5" ht="21" customHeight="1" x14ac:dyDescent="0.35">
      <c r="A101" s="15" t="s">
        <v>19</v>
      </c>
      <c r="B101" s="15"/>
      <c r="C101" s="16"/>
      <c r="D101" s="16"/>
      <c r="E101" s="17"/>
    </row>
    <row r="102" spans="1:5" ht="21" customHeight="1" x14ac:dyDescent="0.35">
      <c r="A102" s="18" t="s">
        <v>23</v>
      </c>
      <c r="B102" s="18"/>
      <c r="C102" s="16"/>
      <c r="D102" s="16"/>
      <c r="E102" s="17"/>
    </row>
    <row r="103" spans="1:5" ht="21" customHeight="1" x14ac:dyDescent="0.35">
      <c r="A103" s="32"/>
      <c r="B103" s="32"/>
      <c r="C103" s="16"/>
      <c r="D103" s="16"/>
      <c r="E103" s="17"/>
    </row>
    <row r="104" spans="1:5" ht="21" customHeight="1" x14ac:dyDescent="0.35">
      <c r="A104" s="13" t="s">
        <v>30</v>
      </c>
      <c r="B104" s="34">
        <f>C104+D104</f>
        <v>619689</v>
      </c>
      <c r="C104" s="16">
        <f>375869+60000+2500</f>
        <v>438369</v>
      </c>
      <c r="D104" s="16">
        <v>181320</v>
      </c>
      <c r="E104" s="17"/>
    </row>
    <row r="105" spans="1:5" ht="21" customHeight="1" x14ac:dyDescent="0.35">
      <c r="A105" s="15" t="s">
        <v>19</v>
      </c>
      <c r="B105" s="15"/>
      <c r="C105" s="16"/>
      <c r="D105" s="16"/>
      <c r="E105" s="17"/>
    </row>
    <row r="106" spans="1:5" ht="21" customHeight="1" x14ac:dyDescent="0.35">
      <c r="A106" s="18" t="s">
        <v>25</v>
      </c>
      <c r="B106" s="18"/>
      <c r="C106" s="16"/>
      <c r="D106" s="16"/>
      <c r="E106" s="17"/>
    </row>
    <row r="107" spans="1:5" ht="21" customHeight="1" x14ac:dyDescent="0.35">
      <c r="A107" s="15"/>
      <c r="B107" s="15"/>
      <c r="C107" s="16"/>
      <c r="D107" s="16"/>
      <c r="E107" s="17"/>
    </row>
    <row r="108" spans="1:5" ht="21" customHeight="1" x14ac:dyDescent="0.35">
      <c r="A108" s="31" t="s">
        <v>74</v>
      </c>
      <c r="B108" s="34">
        <f>C108+D108</f>
        <v>638654</v>
      </c>
      <c r="C108" s="16"/>
      <c r="D108" s="16">
        <v>638654</v>
      </c>
      <c r="E108" s="17"/>
    </row>
    <row r="109" spans="1:5" ht="21" customHeight="1" x14ac:dyDescent="0.35">
      <c r="A109" s="15" t="s">
        <v>73</v>
      </c>
      <c r="B109" s="15"/>
      <c r="C109" s="16"/>
      <c r="D109" s="16"/>
      <c r="E109" s="17"/>
    </row>
    <row r="110" spans="1:5" ht="21" customHeight="1" x14ac:dyDescent="0.35">
      <c r="A110" s="15" t="s">
        <v>33</v>
      </c>
      <c r="B110" s="15"/>
      <c r="C110" s="16"/>
      <c r="D110" s="16"/>
      <c r="E110" s="17"/>
    </row>
    <row r="111" spans="1:5" ht="21" customHeight="1" x14ac:dyDescent="0.35">
      <c r="A111" s="15"/>
      <c r="B111" s="15"/>
      <c r="C111" s="16"/>
      <c r="D111" s="16"/>
      <c r="E111" s="17"/>
    </row>
    <row r="112" spans="1:5" ht="21" customHeight="1" x14ac:dyDescent="0.35">
      <c r="A112" s="31" t="s">
        <v>34</v>
      </c>
      <c r="B112" s="34">
        <f>C112+D112</f>
        <v>38400</v>
      </c>
      <c r="C112" s="16"/>
      <c r="D112" s="16">
        <v>38400</v>
      </c>
      <c r="E112" s="17"/>
    </row>
    <row r="113" spans="1:5" ht="21" customHeight="1" x14ac:dyDescent="0.35">
      <c r="A113" s="15" t="s">
        <v>35</v>
      </c>
      <c r="B113" s="15"/>
      <c r="C113" s="16"/>
      <c r="D113" s="16"/>
      <c r="E113" s="17"/>
    </row>
    <row r="114" spans="1:5" ht="21" customHeight="1" x14ac:dyDescent="0.35">
      <c r="A114" s="15" t="s">
        <v>33</v>
      </c>
      <c r="B114" s="15"/>
      <c r="C114" s="16"/>
      <c r="D114" s="16"/>
      <c r="E114" s="17"/>
    </row>
    <row r="115" spans="1:5" ht="21" customHeight="1" x14ac:dyDescent="0.35">
      <c r="A115" s="15"/>
      <c r="B115" s="15"/>
      <c r="C115" s="16"/>
      <c r="D115" s="16"/>
      <c r="E115" s="17"/>
    </row>
    <row r="116" spans="1:5" ht="21" customHeight="1" x14ac:dyDescent="0.35">
      <c r="A116" s="31" t="s">
        <v>36</v>
      </c>
      <c r="B116" s="34">
        <f>C116+D116</f>
        <v>240231</v>
      </c>
      <c r="C116" s="16"/>
      <c r="D116" s="16">
        <v>240231</v>
      </c>
      <c r="E116" s="17"/>
    </row>
    <row r="117" spans="1:5" ht="21" customHeight="1" x14ac:dyDescent="0.35">
      <c r="A117" s="15" t="s">
        <v>26</v>
      </c>
      <c r="B117" s="15"/>
      <c r="C117" s="16"/>
      <c r="D117" s="16"/>
      <c r="E117" s="17"/>
    </row>
    <row r="118" spans="1:5" ht="21" customHeight="1" x14ac:dyDescent="0.35">
      <c r="A118" s="15" t="s">
        <v>37</v>
      </c>
      <c r="B118" s="15"/>
      <c r="C118" s="16"/>
      <c r="D118" s="16"/>
      <c r="E118" s="17"/>
    </row>
    <row r="119" spans="1:5" ht="21" customHeight="1" x14ac:dyDescent="0.35">
      <c r="A119" s="15"/>
      <c r="B119" s="15"/>
      <c r="C119" s="16"/>
      <c r="D119" s="16"/>
      <c r="E119" s="17"/>
    </row>
    <row r="120" spans="1:5" ht="21" customHeight="1" x14ac:dyDescent="0.35">
      <c r="A120" s="31" t="s">
        <v>38</v>
      </c>
      <c r="B120" s="34">
        <f>C120+D120</f>
        <v>23360</v>
      </c>
      <c r="C120" s="16"/>
      <c r="D120" s="16">
        <v>23360</v>
      </c>
      <c r="E120" s="17"/>
    </row>
    <row r="121" spans="1:5" ht="21" customHeight="1" x14ac:dyDescent="0.35">
      <c r="A121" s="15" t="s">
        <v>39</v>
      </c>
      <c r="B121" s="15"/>
      <c r="C121" s="16"/>
      <c r="D121" s="16"/>
      <c r="E121" s="17"/>
    </row>
    <row r="122" spans="1:5" ht="21" customHeight="1" x14ac:dyDescent="0.35">
      <c r="A122" s="18" t="s">
        <v>33</v>
      </c>
      <c r="B122" s="18"/>
      <c r="C122" s="19"/>
      <c r="D122" s="19"/>
      <c r="E122" s="17"/>
    </row>
    <row r="123" spans="1:5" ht="21" customHeight="1" x14ac:dyDescent="0.35">
      <c r="A123" s="18"/>
      <c r="B123" s="18"/>
      <c r="C123" s="19"/>
      <c r="D123" s="19"/>
      <c r="E123" s="22"/>
    </row>
    <row r="124" spans="1:5" ht="21" customHeight="1" thickBot="1" x14ac:dyDescent="0.4">
      <c r="A124" s="23" t="s">
        <v>27</v>
      </c>
      <c r="B124" s="24">
        <f>SUM(B94:B123)</f>
        <v>3567864.7</v>
      </c>
      <c r="C124" s="24">
        <f>SUM(C94:C123)</f>
        <v>658247.69999999995</v>
      </c>
      <c r="D124" s="24">
        <f>SUM(D94:D123)</f>
        <v>2909617</v>
      </c>
      <c r="E124" s="59"/>
    </row>
    <row r="125" spans="1:5" ht="21" customHeight="1" thickTop="1" x14ac:dyDescent="0.35"/>
    <row r="126" spans="1:5" ht="38.25" customHeight="1" x14ac:dyDescent="0.35">
      <c r="A126" s="144" t="s">
        <v>54</v>
      </c>
      <c r="B126" s="144"/>
      <c r="C126" s="144"/>
      <c r="D126" s="144"/>
      <c r="E126" s="49" t="s">
        <v>14</v>
      </c>
    </row>
    <row r="127" spans="1:5" x14ac:dyDescent="0.35">
      <c r="A127" s="145" t="s">
        <v>15</v>
      </c>
      <c r="B127" s="147" t="s">
        <v>71</v>
      </c>
      <c r="C127" s="147"/>
      <c r="D127" s="147"/>
      <c r="E127" s="142" t="s">
        <v>16</v>
      </c>
    </row>
    <row r="128" spans="1:5" s="3" customFormat="1" ht="67.5" customHeight="1" x14ac:dyDescent="0.2">
      <c r="A128" s="146"/>
      <c r="B128" s="33" t="s">
        <v>75</v>
      </c>
      <c r="C128" s="30" t="s">
        <v>72</v>
      </c>
      <c r="D128" s="30" t="s">
        <v>28</v>
      </c>
      <c r="E128" s="143"/>
    </row>
    <row r="129" spans="1:5" ht="27.75" customHeight="1" x14ac:dyDescent="0.35">
      <c r="A129" s="20" t="s">
        <v>21</v>
      </c>
      <c r="B129" s="20"/>
      <c r="C129" s="14"/>
      <c r="D129" s="14"/>
      <c r="E129" s="21"/>
    </row>
    <row r="130" spans="1:5" ht="21" customHeight="1" x14ac:dyDescent="0.35">
      <c r="A130" s="13" t="s">
        <v>60</v>
      </c>
      <c r="B130" s="38">
        <f>C130+D130</f>
        <v>483300</v>
      </c>
      <c r="C130" s="8"/>
      <c r="D130" s="8">
        <v>483300</v>
      </c>
      <c r="E130" s="9"/>
    </row>
    <row r="131" spans="1:5" ht="21" customHeight="1" x14ac:dyDescent="0.35">
      <c r="A131" s="15"/>
      <c r="B131" s="15"/>
      <c r="C131" s="16"/>
      <c r="D131" s="16"/>
      <c r="E131" s="17"/>
    </row>
    <row r="132" spans="1:5" ht="21" customHeight="1" thickBot="1" x14ac:dyDescent="0.4">
      <c r="A132" s="23" t="s">
        <v>27</v>
      </c>
      <c r="B132" s="24">
        <f>SUM(B129:B131)</f>
        <v>483300</v>
      </c>
      <c r="C132" s="24">
        <f>SUM(C129:C131)</f>
        <v>0</v>
      </c>
      <c r="D132" s="24">
        <f>SUM(D129:D131)</f>
        <v>483300</v>
      </c>
      <c r="E132" s="59"/>
    </row>
    <row r="133" spans="1:5" ht="22.5" thickTop="1" x14ac:dyDescent="0.35"/>
    <row r="134" spans="1:5" ht="38.25" customHeight="1" x14ac:dyDescent="0.35">
      <c r="A134" s="144" t="s">
        <v>54</v>
      </c>
      <c r="B134" s="144"/>
      <c r="C134" s="144"/>
      <c r="D134" s="144"/>
      <c r="E134" s="49" t="s">
        <v>64</v>
      </c>
    </row>
    <row r="135" spans="1:5" x14ac:dyDescent="0.35">
      <c r="A135" s="145" t="s">
        <v>15</v>
      </c>
      <c r="B135" s="147" t="s">
        <v>71</v>
      </c>
      <c r="C135" s="147"/>
      <c r="D135" s="147"/>
      <c r="E135" s="142" t="s">
        <v>16</v>
      </c>
    </row>
    <row r="136" spans="1:5" s="3" customFormat="1" ht="67.5" customHeight="1" x14ac:dyDescent="0.2">
      <c r="A136" s="146"/>
      <c r="B136" s="33" t="s">
        <v>75</v>
      </c>
      <c r="C136" s="30" t="s">
        <v>72</v>
      </c>
      <c r="D136" s="30" t="s">
        <v>28</v>
      </c>
      <c r="E136" s="143"/>
    </row>
    <row r="137" spans="1:5" ht="27.75" customHeight="1" x14ac:dyDescent="0.35">
      <c r="A137" s="20" t="s">
        <v>21</v>
      </c>
      <c r="B137" s="20"/>
      <c r="C137" s="14"/>
      <c r="D137" s="14"/>
      <c r="E137" s="21"/>
    </row>
    <row r="138" spans="1:5" ht="21" customHeight="1" x14ac:dyDescent="0.35">
      <c r="A138" s="13" t="s">
        <v>29</v>
      </c>
      <c r="B138" s="38">
        <f>C138+D138</f>
        <v>10000</v>
      </c>
      <c r="C138" s="8">
        <v>10000</v>
      </c>
      <c r="D138" s="8">
        <v>0</v>
      </c>
      <c r="E138" s="9"/>
    </row>
    <row r="139" spans="1:5" ht="21" customHeight="1" x14ac:dyDescent="0.35">
      <c r="A139" s="15" t="s">
        <v>19</v>
      </c>
      <c r="B139" s="15"/>
      <c r="C139" s="16"/>
      <c r="D139" s="16"/>
      <c r="E139" s="17"/>
    </row>
    <row r="140" spans="1:5" ht="21" customHeight="1" x14ac:dyDescent="0.35">
      <c r="A140" s="18" t="s">
        <v>25</v>
      </c>
      <c r="B140" s="18"/>
      <c r="C140" s="19"/>
      <c r="D140" s="19"/>
      <c r="E140" s="17"/>
    </row>
    <row r="141" spans="1:5" ht="21" customHeight="1" x14ac:dyDescent="0.35">
      <c r="A141" s="10"/>
      <c r="B141" s="10"/>
      <c r="C141" s="11"/>
      <c r="D141" s="11"/>
      <c r="E141" s="17"/>
    </row>
    <row r="142" spans="1:5" ht="21" customHeight="1" thickBot="1" x14ac:dyDescent="0.4">
      <c r="A142" s="23" t="s">
        <v>27</v>
      </c>
      <c r="B142" s="24">
        <f>SUM(B138:B141)</f>
        <v>10000</v>
      </c>
      <c r="C142" s="24">
        <f>SUM(C138:C141)</f>
        <v>10000</v>
      </c>
      <c r="D142" s="24">
        <f>SUM(D138:D141)</f>
        <v>0</v>
      </c>
      <c r="E142" s="59"/>
    </row>
    <row r="143" spans="1:5" ht="22.5" thickTop="1" x14ac:dyDescent="0.35"/>
    <row r="144" spans="1:5" ht="38.25" customHeight="1" x14ac:dyDescent="0.35">
      <c r="A144" s="144" t="s">
        <v>54</v>
      </c>
      <c r="B144" s="144"/>
      <c r="C144" s="144"/>
      <c r="D144" s="144"/>
      <c r="E144" s="49" t="s">
        <v>9</v>
      </c>
    </row>
    <row r="145" spans="1:5" x14ac:dyDescent="0.35">
      <c r="A145" s="145" t="s">
        <v>15</v>
      </c>
      <c r="B145" s="147" t="s">
        <v>71</v>
      </c>
      <c r="C145" s="147"/>
      <c r="D145" s="147"/>
      <c r="E145" s="142" t="s">
        <v>16</v>
      </c>
    </row>
    <row r="146" spans="1:5" s="3" customFormat="1" ht="67.5" customHeight="1" x14ac:dyDescent="0.2">
      <c r="A146" s="146"/>
      <c r="B146" s="33" t="s">
        <v>75</v>
      </c>
      <c r="C146" s="30" t="s">
        <v>72</v>
      </c>
      <c r="D146" s="30" t="s">
        <v>28</v>
      </c>
      <c r="E146" s="143"/>
    </row>
    <row r="147" spans="1:5" ht="27.75" customHeight="1" x14ac:dyDescent="0.35">
      <c r="A147" s="20" t="s">
        <v>21</v>
      </c>
      <c r="B147" s="20"/>
      <c r="C147" s="14"/>
      <c r="D147" s="14"/>
      <c r="E147" s="21"/>
    </row>
    <row r="148" spans="1:5" ht="21" customHeight="1" x14ac:dyDescent="0.35">
      <c r="A148" s="13" t="s">
        <v>29</v>
      </c>
      <c r="B148" s="38">
        <f>C148+D148</f>
        <v>47.78</v>
      </c>
      <c r="C148" s="8"/>
      <c r="D148" s="8">
        <v>47.78</v>
      </c>
      <c r="E148" s="9"/>
    </row>
    <row r="149" spans="1:5" ht="21" customHeight="1" x14ac:dyDescent="0.35">
      <c r="A149" s="15" t="s">
        <v>19</v>
      </c>
      <c r="B149" s="15"/>
      <c r="C149" s="16"/>
      <c r="D149" s="16"/>
      <c r="E149" s="17"/>
    </row>
    <row r="150" spans="1:5" ht="21" customHeight="1" x14ac:dyDescent="0.35">
      <c r="A150" s="18" t="s">
        <v>23</v>
      </c>
      <c r="B150" s="18"/>
      <c r="C150" s="19"/>
      <c r="D150" s="19"/>
      <c r="E150" s="17"/>
    </row>
    <row r="151" spans="1:5" ht="21" customHeight="1" x14ac:dyDescent="0.35">
      <c r="A151" s="10"/>
      <c r="B151" s="10"/>
      <c r="C151" s="11"/>
      <c r="D151" s="11"/>
      <c r="E151" s="17"/>
    </row>
    <row r="152" spans="1:5" ht="21" customHeight="1" thickBot="1" x14ac:dyDescent="0.4">
      <c r="A152" s="23" t="s">
        <v>27</v>
      </c>
      <c r="B152" s="24">
        <f>SUM(B148:B151)</f>
        <v>47.78</v>
      </c>
      <c r="C152" s="24">
        <f>SUM(C148:C151)</f>
        <v>0</v>
      </c>
      <c r="D152" s="24">
        <f>SUM(D148:D151)</f>
        <v>47.78</v>
      </c>
      <c r="E152" s="59"/>
    </row>
    <row r="153" spans="1:5" ht="22.5" thickTop="1" x14ac:dyDescent="0.35"/>
    <row r="154" spans="1:5" ht="38.25" customHeight="1" x14ac:dyDescent="0.35">
      <c r="A154" s="144" t="s">
        <v>54</v>
      </c>
      <c r="B154" s="144"/>
      <c r="C154" s="144"/>
      <c r="D154" s="144"/>
      <c r="E154" s="49" t="s">
        <v>11</v>
      </c>
    </row>
    <row r="155" spans="1:5" x14ac:dyDescent="0.35">
      <c r="A155" s="145" t="s">
        <v>15</v>
      </c>
      <c r="B155" s="147" t="s">
        <v>71</v>
      </c>
      <c r="C155" s="147"/>
      <c r="D155" s="147"/>
      <c r="E155" s="142" t="s">
        <v>16</v>
      </c>
    </row>
    <row r="156" spans="1:5" s="3" customFormat="1" ht="67.5" customHeight="1" x14ac:dyDescent="0.2">
      <c r="A156" s="146"/>
      <c r="B156" s="33" t="s">
        <v>75</v>
      </c>
      <c r="C156" s="30" t="s">
        <v>72</v>
      </c>
      <c r="D156" s="30" t="s">
        <v>28</v>
      </c>
      <c r="E156" s="143"/>
    </row>
    <row r="157" spans="1:5" ht="27.75" customHeight="1" x14ac:dyDescent="0.35">
      <c r="A157" s="20" t="s">
        <v>21</v>
      </c>
      <c r="B157" s="20"/>
      <c r="C157" s="14"/>
      <c r="D157" s="14"/>
      <c r="E157" s="21"/>
    </row>
    <row r="158" spans="1:5" ht="21" customHeight="1" x14ac:dyDescent="0.35">
      <c r="A158" s="13" t="s">
        <v>55</v>
      </c>
      <c r="B158" s="38">
        <f>C158+D158</f>
        <v>379820.1</v>
      </c>
      <c r="C158" s="8"/>
      <c r="D158" s="8">
        <v>379820.1</v>
      </c>
      <c r="E158" s="9"/>
    </row>
    <row r="159" spans="1:5" ht="21" customHeight="1" x14ac:dyDescent="0.35">
      <c r="A159" s="15" t="s">
        <v>56</v>
      </c>
      <c r="B159" s="15"/>
      <c r="C159" s="16"/>
      <c r="D159" s="16"/>
      <c r="E159" s="17"/>
    </row>
    <row r="160" spans="1:5" ht="21" customHeight="1" x14ac:dyDescent="0.35">
      <c r="A160" s="15"/>
      <c r="B160" s="15"/>
      <c r="C160" s="16"/>
      <c r="D160" s="16"/>
      <c r="E160" s="17"/>
    </row>
    <row r="161" spans="1:5" ht="21" customHeight="1" x14ac:dyDescent="0.35">
      <c r="A161" s="32"/>
      <c r="B161" s="32"/>
      <c r="C161" s="16"/>
      <c r="D161" s="16"/>
      <c r="E161" s="17"/>
    </row>
    <row r="162" spans="1:5" ht="21" customHeight="1" x14ac:dyDescent="0.35">
      <c r="A162" s="31" t="s">
        <v>58</v>
      </c>
      <c r="B162" s="38">
        <f>C162+D162</f>
        <v>5.09</v>
      </c>
      <c r="C162" s="16"/>
      <c r="D162" s="16">
        <v>5.09</v>
      </c>
      <c r="E162" s="17"/>
    </row>
    <row r="163" spans="1:5" ht="21" customHeight="1" x14ac:dyDescent="0.35">
      <c r="A163" s="15" t="s">
        <v>57</v>
      </c>
      <c r="B163" s="15"/>
      <c r="C163" s="16"/>
      <c r="D163" s="16"/>
      <c r="E163" s="17"/>
    </row>
    <row r="164" spans="1:5" ht="21" customHeight="1" x14ac:dyDescent="0.35">
      <c r="A164" s="18"/>
      <c r="B164" s="18"/>
      <c r="C164" s="19"/>
      <c r="D164" s="19"/>
      <c r="E164" s="17"/>
    </row>
    <row r="165" spans="1:5" ht="21" customHeight="1" thickBot="1" x14ac:dyDescent="0.4">
      <c r="A165" s="23" t="s">
        <v>27</v>
      </c>
      <c r="B165" s="24">
        <f>SUM(B157:B164)</f>
        <v>379825.19</v>
      </c>
      <c r="C165" s="24">
        <f>SUM(C157:C164)</f>
        <v>0</v>
      </c>
      <c r="D165" s="24">
        <f>SUM(D157:D164)</f>
        <v>379825.19</v>
      </c>
      <c r="E165" s="59"/>
    </row>
    <row r="166" spans="1:5" ht="22.5" thickTop="1" x14ac:dyDescent="0.35"/>
    <row r="168" spans="1:5" ht="23.25" x14ac:dyDescent="0.35">
      <c r="A168" s="144" t="s">
        <v>54</v>
      </c>
      <c r="B168" s="144"/>
      <c r="C168" s="144"/>
      <c r="D168" s="144"/>
      <c r="E168" s="49" t="s">
        <v>4</v>
      </c>
    </row>
    <row r="169" spans="1:5" x14ac:dyDescent="0.35">
      <c r="A169" s="145" t="s">
        <v>15</v>
      </c>
      <c r="B169" s="147" t="s">
        <v>71</v>
      </c>
      <c r="C169" s="147"/>
      <c r="D169" s="147"/>
      <c r="E169" s="142" t="s">
        <v>16</v>
      </c>
    </row>
    <row r="170" spans="1:5" ht="65.25" x14ac:dyDescent="0.35">
      <c r="A170" s="146"/>
      <c r="B170" s="33" t="s">
        <v>75</v>
      </c>
      <c r="C170" s="30" t="s">
        <v>72</v>
      </c>
      <c r="D170" s="30" t="s">
        <v>28</v>
      </c>
      <c r="E170" s="143"/>
    </row>
    <row r="171" spans="1:5" x14ac:dyDescent="0.35">
      <c r="A171" s="4" t="s">
        <v>17</v>
      </c>
      <c r="B171" s="4"/>
      <c r="C171" s="5"/>
      <c r="D171" s="5"/>
      <c r="E171" s="6"/>
    </row>
    <row r="172" spans="1:5" x14ac:dyDescent="0.35">
      <c r="A172" s="13" t="s">
        <v>29</v>
      </c>
      <c r="B172" s="34">
        <f>C172+D172</f>
        <v>84087</v>
      </c>
      <c r="C172" s="8"/>
      <c r="D172" s="8">
        <v>84087</v>
      </c>
      <c r="E172" s="9"/>
    </row>
    <row r="173" spans="1:5" x14ac:dyDescent="0.35">
      <c r="A173" s="15" t="s">
        <v>19</v>
      </c>
      <c r="B173" s="15"/>
      <c r="C173" s="16"/>
      <c r="D173" s="16"/>
      <c r="E173" s="17"/>
    </row>
    <row r="174" spans="1:5" x14ac:dyDescent="0.35">
      <c r="A174" s="18" t="s">
        <v>20</v>
      </c>
      <c r="B174" s="18"/>
      <c r="C174" s="19"/>
      <c r="D174" s="19"/>
      <c r="E174" s="17"/>
    </row>
    <row r="175" spans="1:5" x14ac:dyDescent="0.35">
      <c r="A175" s="18"/>
      <c r="B175" s="18"/>
      <c r="C175" s="19"/>
      <c r="D175" s="19"/>
      <c r="E175" s="17"/>
    </row>
    <row r="176" spans="1:5" x14ac:dyDescent="0.35">
      <c r="A176" s="20" t="s">
        <v>21</v>
      </c>
      <c r="B176" s="20"/>
      <c r="C176" s="14"/>
      <c r="D176" s="14"/>
      <c r="E176" s="21"/>
    </row>
    <row r="177" spans="1:5" x14ac:dyDescent="0.35">
      <c r="A177" s="31" t="s">
        <v>18</v>
      </c>
      <c r="B177" s="36">
        <f>C177+D177</f>
        <v>84259.22</v>
      </c>
      <c r="C177" s="16"/>
      <c r="D177" s="16">
        <v>84259.22</v>
      </c>
      <c r="E177" s="9"/>
    </row>
    <row r="178" spans="1:5" x14ac:dyDescent="0.35">
      <c r="A178" s="15" t="s">
        <v>19</v>
      </c>
      <c r="B178" s="15"/>
      <c r="C178" s="16"/>
      <c r="D178" s="16"/>
      <c r="E178" s="17"/>
    </row>
    <row r="179" spans="1:5" x14ac:dyDescent="0.35">
      <c r="A179" s="15" t="s">
        <v>23</v>
      </c>
      <c r="B179" s="15"/>
      <c r="C179" s="16"/>
      <c r="D179" s="16"/>
      <c r="E179" s="17"/>
    </row>
    <row r="180" spans="1:5" x14ac:dyDescent="0.35">
      <c r="A180" s="32"/>
      <c r="B180" s="32"/>
      <c r="C180" s="16"/>
      <c r="D180" s="16"/>
      <c r="E180" s="9"/>
    </row>
    <row r="181" spans="1:5" x14ac:dyDescent="0.35">
      <c r="A181" s="31" t="s">
        <v>30</v>
      </c>
      <c r="B181" s="36">
        <f>C181+D181</f>
        <v>24284038.289999999</v>
      </c>
      <c r="C181" s="16">
        <f>20570344.81+20000+12000+20000+20000+2256000</f>
        <v>22898344.809999999</v>
      </c>
      <c r="D181" s="16">
        <v>1385693.48</v>
      </c>
      <c r="E181" s="9"/>
    </row>
    <row r="182" spans="1:5" x14ac:dyDescent="0.35">
      <c r="A182" s="15" t="s">
        <v>19</v>
      </c>
      <c r="B182" s="15"/>
      <c r="C182" s="16"/>
      <c r="D182" s="16"/>
      <c r="E182" s="17"/>
    </row>
    <row r="183" spans="1:5" x14ac:dyDescent="0.35">
      <c r="A183" s="15" t="s">
        <v>25</v>
      </c>
      <c r="B183" s="15"/>
      <c r="C183" s="16"/>
      <c r="D183" s="16"/>
      <c r="E183" s="17"/>
    </row>
    <row r="184" spans="1:5" x14ac:dyDescent="0.35">
      <c r="A184" s="15"/>
      <c r="B184" s="15"/>
      <c r="C184" s="16"/>
      <c r="D184" s="16"/>
      <c r="E184" s="17"/>
    </row>
    <row r="185" spans="1:5" x14ac:dyDescent="0.35">
      <c r="A185" s="31" t="s">
        <v>31</v>
      </c>
      <c r="B185" s="36">
        <f>C185+D185</f>
        <v>795323.86</v>
      </c>
      <c r="C185" s="16"/>
      <c r="D185" s="16">
        <v>795323.86</v>
      </c>
      <c r="E185" s="9"/>
    </row>
    <row r="186" spans="1:5" x14ac:dyDescent="0.35">
      <c r="A186" s="15" t="s">
        <v>40</v>
      </c>
      <c r="B186" s="15"/>
      <c r="C186" s="16"/>
      <c r="D186" s="16"/>
      <c r="E186" s="17"/>
    </row>
    <row r="187" spans="1:5" x14ac:dyDescent="0.35">
      <c r="A187" s="18" t="s">
        <v>41</v>
      </c>
      <c r="B187" s="18"/>
      <c r="C187" s="19"/>
      <c r="D187" s="19"/>
      <c r="E187" s="17"/>
    </row>
    <row r="188" spans="1:5" x14ac:dyDescent="0.35">
      <c r="A188" s="18"/>
      <c r="B188" s="18"/>
      <c r="C188" s="19"/>
      <c r="D188" s="19"/>
      <c r="E188" s="22"/>
    </row>
    <row r="189" spans="1:5" ht="22.5" thickBot="1" x14ac:dyDescent="0.4">
      <c r="A189" s="23" t="s">
        <v>27</v>
      </c>
      <c r="B189" s="24">
        <f>SUM(B171:B188)</f>
        <v>25247708.369999997</v>
      </c>
      <c r="C189" s="24">
        <f>SUM(C171:C188)</f>
        <v>22898344.809999999</v>
      </c>
      <c r="D189" s="24">
        <f>SUM(D171:D188)</f>
        <v>2349363.56</v>
      </c>
      <c r="E189" s="59"/>
    </row>
    <row r="190" spans="1:5" ht="22.5" thickTop="1" x14ac:dyDescent="0.35"/>
    <row r="191" spans="1:5" ht="38.25" customHeight="1" x14ac:dyDescent="0.35">
      <c r="A191" s="144" t="s">
        <v>54</v>
      </c>
      <c r="B191" s="144"/>
      <c r="C191" s="144"/>
      <c r="D191" s="144"/>
      <c r="E191" s="49" t="s">
        <v>5</v>
      </c>
    </row>
    <row r="192" spans="1:5" x14ac:dyDescent="0.35">
      <c r="A192" s="145" t="s">
        <v>15</v>
      </c>
      <c r="B192" s="147" t="s">
        <v>71</v>
      </c>
      <c r="C192" s="147"/>
      <c r="D192" s="147"/>
      <c r="E192" s="142" t="s">
        <v>16</v>
      </c>
    </row>
    <row r="193" spans="1:5" s="3" customFormat="1" ht="67.5" customHeight="1" x14ac:dyDescent="0.2">
      <c r="A193" s="146"/>
      <c r="B193" s="33" t="s">
        <v>75</v>
      </c>
      <c r="C193" s="30" t="s">
        <v>72</v>
      </c>
      <c r="D193" s="30" t="s">
        <v>28</v>
      </c>
      <c r="E193" s="143"/>
    </row>
    <row r="194" spans="1:5" s="3" customFormat="1" ht="27.75" customHeight="1" x14ac:dyDescent="0.2">
      <c r="A194" s="4" t="s">
        <v>17</v>
      </c>
      <c r="B194" s="4"/>
      <c r="C194" s="5"/>
      <c r="D194" s="5"/>
      <c r="E194" s="6"/>
    </row>
    <row r="195" spans="1:5" ht="21" customHeight="1" x14ac:dyDescent="0.35">
      <c r="A195" s="13" t="s">
        <v>29</v>
      </c>
      <c r="B195" s="36">
        <f>C195+D195</f>
        <v>285455.44</v>
      </c>
      <c r="C195" s="8">
        <f>11000+21602.45</f>
        <v>32602.45</v>
      </c>
      <c r="D195" s="8">
        <v>252852.99</v>
      </c>
      <c r="E195" s="9"/>
    </row>
    <row r="196" spans="1:5" ht="21" customHeight="1" x14ac:dyDescent="0.35">
      <c r="A196" s="15" t="s">
        <v>19</v>
      </c>
      <c r="B196" s="15"/>
      <c r="C196" s="16"/>
      <c r="D196" s="16"/>
      <c r="E196" s="17"/>
    </row>
    <row r="197" spans="1:5" ht="21" customHeight="1" x14ac:dyDescent="0.35">
      <c r="A197" s="18" t="s">
        <v>20</v>
      </c>
      <c r="B197" s="18"/>
      <c r="C197" s="19"/>
      <c r="D197" s="19"/>
      <c r="E197" s="17"/>
    </row>
    <row r="198" spans="1:5" ht="21" customHeight="1" x14ac:dyDescent="0.35">
      <c r="A198" s="18"/>
      <c r="B198" s="18"/>
      <c r="C198" s="19"/>
      <c r="D198" s="19"/>
      <c r="E198" s="17"/>
    </row>
    <row r="199" spans="1:5" ht="21" customHeight="1" x14ac:dyDescent="0.35">
      <c r="A199" s="10"/>
      <c r="B199" s="10"/>
      <c r="C199" s="11"/>
      <c r="D199" s="11"/>
      <c r="E199" s="12"/>
    </row>
    <row r="200" spans="1:5" ht="27.75" customHeight="1" x14ac:dyDescent="0.35">
      <c r="A200" s="20" t="s">
        <v>21</v>
      </c>
      <c r="B200" s="20"/>
      <c r="C200" s="14"/>
      <c r="D200" s="14"/>
      <c r="E200" s="21"/>
    </row>
    <row r="201" spans="1:5" ht="21" customHeight="1" x14ac:dyDescent="0.35">
      <c r="A201" s="37" t="s">
        <v>18</v>
      </c>
      <c r="B201" s="38">
        <f>C201+D201</f>
        <v>743113.95</v>
      </c>
      <c r="C201" s="16"/>
      <c r="D201" s="16">
        <v>743113.95</v>
      </c>
      <c r="E201" s="17"/>
    </row>
    <row r="202" spans="1:5" ht="21" customHeight="1" x14ac:dyDescent="0.35">
      <c r="A202" s="15" t="s">
        <v>19</v>
      </c>
      <c r="B202" s="15"/>
      <c r="C202" s="16"/>
      <c r="D202" s="16"/>
      <c r="E202" s="17"/>
    </row>
    <row r="203" spans="1:5" ht="21" customHeight="1" x14ac:dyDescent="0.35">
      <c r="A203" s="15" t="s">
        <v>23</v>
      </c>
      <c r="B203" s="15"/>
      <c r="C203" s="16"/>
      <c r="D203" s="16"/>
      <c r="E203" s="17"/>
    </row>
    <row r="204" spans="1:5" ht="21" customHeight="1" x14ac:dyDescent="0.35">
      <c r="A204" s="15"/>
      <c r="B204" s="15"/>
      <c r="C204" s="16"/>
      <c r="D204" s="16"/>
      <c r="E204" s="17"/>
    </row>
    <row r="205" spans="1:5" ht="21" customHeight="1" x14ac:dyDescent="0.35">
      <c r="A205" s="37" t="s">
        <v>30</v>
      </c>
      <c r="B205" s="38">
        <f>C205+D205</f>
        <v>3210901.12</v>
      </c>
      <c r="C205" s="16">
        <f>45000+120000</f>
        <v>165000</v>
      </c>
      <c r="D205" s="16">
        <v>3045901.12</v>
      </c>
      <c r="E205" s="17"/>
    </row>
    <row r="206" spans="1:5" ht="21" customHeight="1" x14ac:dyDescent="0.35">
      <c r="A206" s="15" t="s">
        <v>19</v>
      </c>
      <c r="B206" s="15"/>
      <c r="C206" s="16"/>
      <c r="D206" s="16"/>
      <c r="E206" s="17"/>
    </row>
    <row r="207" spans="1:5" ht="21" customHeight="1" x14ac:dyDescent="0.35">
      <c r="A207" s="15" t="s">
        <v>25</v>
      </c>
      <c r="B207" s="15"/>
      <c r="C207" s="16"/>
      <c r="D207" s="16"/>
      <c r="E207" s="17"/>
    </row>
    <row r="208" spans="1:5" ht="21" customHeight="1" x14ac:dyDescent="0.35">
      <c r="A208" s="15"/>
      <c r="B208" s="15"/>
      <c r="C208" s="16"/>
      <c r="D208" s="16"/>
      <c r="E208" s="17"/>
    </row>
    <row r="209" spans="1:5" ht="21" customHeight="1" x14ac:dyDescent="0.35">
      <c r="A209" s="37" t="s">
        <v>42</v>
      </c>
      <c r="B209" s="38">
        <f>C209+D209</f>
        <v>160300.67000000001</v>
      </c>
      <c r="C209" s="16"/>
      <c r="D209" s="16">
        <v>160300.67000000001</v>
      </c>
      <c r="E209" s="17"/>
    </row>
    <row r="210" spans="1:5" ht="21" customHeight="1" x14ac:dyDescent="0.35">
      <c r="A210" s="15" t="s">
        <v>43</v>
      </c>
      <c r="B210" s="15"/>
      <c r="C210" s="16"/>
      <c r="D210" s="16"/>
      <c r="E210" s="17"/>
    </row>
    <row r="211" spans="1:5" ht="21" customHeight="1" x14ac:dyDescent="0.35">
      <c r="A211" s="15" t="s">
        <v>44</v>
      </c>
      <c r="B211" s="15"/>
      <c r="C211" s="16"/>
      <c r="D211" s="16"/>
      <c r="E211" s="17"/>
    </row>
    <row r="212" spans="1:5" ht="21" customHeight="1" x14ac:dyDescent="0.35">
      <c r="A212" s="15"/>
      <c r="B212" s="15"/>
      <c r="C212" s="16"/>
      <c r="D212" s="16"/>
      <c r="E212" s="17"/>
    </row>
    <row r="213" spans="1:5" ht="21" customHeight="1" x14ac:dyDescent="0.35">
      <c r="A213" s="37" t="s">
        <v>45</v>
      </c>
      <c r="B213" s="38">
        <f>C213+D213</f>
        <v>268707.71999999997</v>
      </c>
      <c r="C213" s="16"/>
      <c r="D213" s="16">
        <v>268707.71999999997</v>
      </c>
      <c r="E213" s="17"/>
    </row>
    <row r="214" spans="1:5" ht="21" customHeight="1" x14ac:dyDescent="0.35">
      <c r="A214" s="15" t="s">
        <v>43</v>
      </c>
      <c r="B214" s="15"/>
      <c r="C214" s="16"/>
      <c r="D214" s="16"/>
      <c r="E214" s="17"/>
    </row>
    <row r="215" spans="1:5" ht="21" customHeight="1" x14ac:dyDescent="0.35">
      <c r="A215" s="15" t="s">
        <v>46</v>
      </c>
      <c r="B215" s="15"/>
      <c r="C215" s="16"/>
      <c r="D215" s="16"/>
      <c r="E215" s="17"/>
    </row>
    <row r="216" spans="1:5" ht="21" customHeight="1" x14ac:dyDescent="0.35">
      <c r="A216" s="15"/>
      <c r="B216" s="15"/>
      <c r="C216" s="16"/>
      <c r="D216" s="16"/>
      <c r="E216" s="17"/>
    </row>
    <row r="217" spans="1:5" ht="21" customHeight="1" x14ac:dyDescent="0.35">
      <c r="A217" s="37" t="s">
        <v>47</v>
      </c>
      <c r="B217" s="38">
        <f>C217+D217</f>
        <v>867487.79</v>
      </c>
      <c r="C217" s="16"/>
      <c r="D217" s="16">
        <v>867487.79</v>
      </c>
      <c r="E217" s="17"/>
    </row>
    <row r="218" spans="1:5" ht="21" customHeight="1" x14ac:dyDescent="0.35">
      <c r="A218" s="15" t="s">
        <v>48</v>
      </c>
      <c r="B218" s="15"/>
      <c r="C218" s="16"/>
      <c r="D218" s="16"/>
      <c r="E218" s="17"/>
    </row>
    <row r="219" spans="1:5" ht="21" customHeight="1" x14ac:dyDescent="0.35">
      <c r="A219" s="15" t="s">
        <v>41</v>
      </c>
      <c r="B219" s="15"/>
      <c r="C219" s="16"/>
      <c r="D219" s="16"/>
      <c r="E219" s="17"/>
    </row>
    <row r="220" spans="1:5" ht="21" customHeight="1" x14ac:dyDescent="0.35">
      <c r="A220" s="15"/>
      <c r="B220" s="15"/>
      <c r="C220" s="16"/>
      <c r="D220" s="16"/>
      <c r="E220" s="17"/>
    </row>
    <row r="221" spans="1:5" ht="21" customHeight="1" x14ac:dyDescent="0.35">
      <c r="A221" s="37" t="s">
        <v>49</v>
      </c>
      <c r="B221" s="38">
        <f>C221+D221</f>
        <v>636678.49</v>
      </c>
      <c r="C221" s="16"/>
      <c r="D221" s="16">
        <v>636678.49</v>
      </c>
      <c r="E221" s="17"/>
    </row>
    <row r="222" spans="1:5" ht="21" customHeight="1" x14ac:dyDescent="0.35">
      <c r="A222" s="15" t="s">
        <v>43</v>
      </c>
      <c r="B222" s="15"/>
      <c r="C222" s="16"/>
      <c r="D222" s="16"/>
      <c r="E222" s="17"/>
    </row>
    <row r="223" spans="1:5" ht="21" customHeight="1" x14ac:dyDescent="0.35">
      <c r="A223" s="15" t="s">
        <v>50</v>
      </c>
      <c r="B223" s="15"/>
      <c r="C223" s="16"/>
      <c r="D223" s="16"/>
      <c r="E223" s="17"/>
    </row>
    <row r="224" spans="1:5" ht="21" customHeight="1" x14ac:dyDescent="0.35">
      <c r="A224" s="15"/>
      <c r="B224" s="15"/>
      <c r="C224" s="16"/>
      <c r="D224" s="16"/>
      <c r="E224" s="17"/>
    </row>
    <row r="225" spans="1:5" ht="21" customHeight="1" x14ac:dyDescent="0.35">
      <c r="A225" s="37" t="s">
        <v>51</v>
      </c>
      <c r="B225" s="38">
        <f>C225+D225</f>
        <v>890736.43</v>
      </c>
      <c r="C225" s="16">
        <v>110791.9</v>
      </c>
      <c r="D225" s="16">
        <v>779944.53</v>
      </c>
      <c r="E225" s="17"/>
    </row>
    <row r="226" spans="1:5" ht="21" customHeight="1" x14ac:dyDescent="0.35">
      <c r="A226" s="15" t="s">
        <v>52</v>
      </c>
      <c r="B226" s="15"/>
      <c r="C226" s="16"/>
      <c r="D226" s="16"/>
      <c r="E226" s="17"/>
    </row>
    <row r="227" spans="1:5" ht="21" customHeight="1" x14ac:dyDescent="0.35">
      <c r="A227" s="15" t="s">
        <v>53</v>
      </c>
      <c r="B227" s="15"/>
      <c r="C227" s="16"/>
      <c r="D227" s="16"/>
      <c r="E227" s="17"/>
    </row>
    <row r="228" spans="1:5" ht="21" customHeight="1" x14ac:dyDescent="0.35">
      <c r="A228" s="15"/>
      <c r="B228" s="15"/>
      <c r="C228" s="16"/>
      <c r="D228" s="16"/>
      <c r="E228" s="17"/>
    </row>
    <row r="229" spans="1:5" ht="21" customHeight="1" x14ac:dyDescent="0.35">
      <c r="A229" s="15"/>
      <c r="B229" s="15"/>
      <c r="C229" s="16"/>
      <c r="D229" s="16"/>
      <c r="E229" s="17"/>
    </row>
    <row r="230" spans="1:5" x14ac:dyDescent="0.35">
      <c r="A230" s="145" t="s">
        <v>15</v>
      </c>
      <c r="B230" s="147" t="s">
        <v>71</v>
      </c>
      <c r="C230" s="147"/>
      <c r="D230" s="147"/>
      <c r="E230" s="142" t="s">
        <v>16</v>
      </c>
    </row>
    <row r="231" spans="1:5" s="3" customFormat="1" ht="67.5" customHeight="1" x14ac:dyDescent="0.2">
      <c r="A231" s="146"/>
      <c r="B231" s="33" t="s">
        <v>75</v>
      </c>
      <c r="C231" s="30" t="s">
        <v>72</v>
      </c>
      <c r="D231" s="30" t="s">
        <v>28</v>
      </c>
      <c r="E231" s="143"/>
    </row>
    <row r="232" spans="1:5" ht="21" customHeight="1" x14ac:dyDescent="0.35">
      <c r="A232" s="37" t="s">
        <v>22</v>
      </c>
      <c r="B232" s="38">
        <f>C232+D232</f>
        <v>7780</v>
      </c>
      <c r="C232" s="16"/>
      <c r="D232" s="16">
        <v>7780</v>
      </c>
      <c r="E232" s="17"/>
    </row>
    <row r="233" spans="1:5" ht="21" customHeight="1" x14ac:dyDescent="0.35">
      <c r="A233" s="15" t="s">
        <v>32</v>
      </c>
      <c r="B233" s="15"/>
      <c r="C233" s="16"/>
      <c r="D233" s="16"/>
      <c r="E233" s="17"/>
    </row>
    <row r="234" spans="1:5" ht="21" customHeight="1" x14ac:dyDescent="0.35">
      <c r="A234" s="15" t="s">
        <v>33</v>
      </c>
      <c r="B234" s="15"/>
      <c r="C234" s="16"/>
      <c r="D234" s="16"/>
      <c r="E234" s="17"/>
    </row>
    <row r="235" spans="1:5" ht="21" customHeight="1" x14ac:dyDescent="0.35">
      <c r="A235" s="15"/>
      <c r="B235" s="15"/>
      <c r="C235" s="16"/>
      <c r="D235" s="16"/>
      <c r="E235" s="17"/>
    </row>
    <row r="236" spans="1:5" ht="21" customHeight="1" x14ac:dyDescent="0.35">
      <c r="A236" s="37" t="s">
        <v>24</v>
      </c>
      <c r="B236" s="38">
        <f>C236+D236</f>
        <v>15000000</v>
      </c>
      <c r="C236" s="16">
        <v>15000000</v>
      </c>
      <c r="D236" s="16"/>
      <c r="E236" s="17"/>
    </row>
    <row r="237" spans="1:5" ht="21" customHeight="1" x14ac:dyDescent="0.35">
      <c r="A237" s="15" t="s">
        <v>67</v>
      </c>
      <c r="B237" s="15"/>
      <c r="C237" s="16"/>
      <c r="D237" s="16"/>
      <c r="E237" s="17"/>
    </row>
    <row r="238" spans="1:5" ht="21" customHeight="1" x14ac:dyDescent="0.35">
      <c r="A238" s="15" t="s">
        <v>68</v>
      </c>
      <c r="B238" s="15"/>
      <c r="C238" s="16"/>
      <c r="D238" s="16"/>
      <c r="E238" s="17"/>
    </row>
    <row r="239" spans="1:5" ht="21" customHeight="1" x14ac:dyDescent="0.35">
      <c r="A239" s="15" t="s">
        <v>33</v>
      </c>
      <c r="B239" s="15"/>
      <c r="C239" s="16"/>
      <c r="D239" s="16"/>
      <c r="E239" s="17"/>
    </row>
    <row r="240" spans="1:5" ht="21" customHeight="1" x14ac:dyDescent="0.35">
      <c r="A240" s="10"/>
      <c r="B240" s="10"/>
      <c r="C240" s="11"/>
      <c r="D240" s="11"/>
      <c r="E240" s="17"/>
    </row>
    <row r="241" spans="1:5" ht="21" customHeight="1" thickBot="1" x14ac:dyDescent="0.4">
      <c r="A241" s="23" t="s">
        <v>27</v>
      </c>
      <c r="B241" s="24">
        <f>SUM(B194:B240)</f>
        <v>22071161.609999999</v>
      </c>
      <c r="C241" s="24">
        <f t="shared" ref="C241:D241" si="3">SUM(C194:C240)</f>
        <v>15308394.35</v>
      </c>
      <c r="D241" s="24">
        <f t="shared" si="3"/>
        <v>6762767.2600000007</v>
      </c>
      <c r="E241" s="59"/>
    </row>
    <row r="242" spans="1:5" ht="21" customHeight="1" thickTop="1" x14ac:dyDescent="0.35"/>
    <row r="298" spans="1:5" ht="21" customHeight="1" x14ac:dyDescent="0.35">
      <c r="A298" s="39"/>
      <c r="B298" s="40"/>
      <c r="C298" s="40"/>
      <c r="D298" s="40"/>
      <c r="E298" s="29"/>
    </row>
    <row r="299" spans="1:5" ht="21" customHeight="1" x14ac:dyDescent="0.35">
      <c r="A299" s="39"/>
      <c r="B299" s="40"/>
      <c r="C299" s="40"/>
      <c r="D299" s="40"/>
      <c r="E299" s="29"/>
    </row>
    <row r="300" spans="1:5" ht="21" customHeight="1" x14ac:dyDescent="0.35">
      <c r="A300" s="39"/>
      <c r="B300" s="40"/>
      <c r="C300" s="40"/>
      <c r="D300" s="40"/>
      <c r="E300" s="29"/>
    </row>
    <row r="301" spans="1:5" ht="21" customHeight="1" x14ac:dyDescent="0.35">
      <c r="A301" s="39"/>
      <c r="B301" s="40"/>
      <c r="C301" s="40"/>
      <c r="D301" s="40"/>
      <c r="E301" s="29"/>
    </row>
    <row r="302" spans="1:5" ht="21" customHeight="1" x14ac:dyDescent="0.35">
      <c r="A302" s="39"/>
      <c r="B302" s="40"/>
      <c r="C302" s="40"/>
      <c r="D302" s="40"/>
      <c r="E302" s="29"/>
    </row>
    <row r="303" spans="1:5" ht="21" customHeight="1" x14ac:dyDescent="0.35">
      <c r="A303" s="39"/>
      <c r="B303" s="40"/>
      <c r="C303" s="40"/>
      <c r="D303" s="40"/>
      <c r="E303" s="29"/>
    </row>
    <row r="304" spans="1:5" ht="21" customHeight="1" x14ac:dyDescent="0.35">
      <c r="A304" s="39"/>
      <c r="B304" s="40"/>
      <c r="C304" s="40"/>
      <c r="D304" s="40"/>
      <c r="E304" s="29"/>
    </row>
    <row r="305" spans="1:5" ht="21" customHeight="1" x14ac:dyDescent="0.35">
      <c r="A305" s="39"/>
      <c r="B305" s="40"/>
      <c r="C305" s="40"/>
      <c r="D305" s="40"/>
      <c r="E305" s="29"/>
    </row>
    <row r="306" spans="1:5" ht="21" customHeight="1" x14ac:dyDescent="0.35">
      <c r="A306" s="39"/>
      <c r="B306" s="40"/>
      <c r="C306" s="40"/>
      <c r="D306" s="40"/>
      <c r="E306" s="29"/>
    </row>
    <row r="307" spans="1:5" ht="21" customHeight="1" x14ac:dyDescent="0.35">
      <c r="A307" s="39"/>
      <c r="B307" s="40"/>
      <c r="C307" s="40"/>
      <c r="D307" s="40"/>
      <c r="E307" s="29"/>
    </row>
    <row r="308" spans="1:5" ht="21" customHeight="1" x14ac:dyDescent="0.35">
      <c r="A308" s="39"/>
      <c r="B308" s="40"/>
      <c r="C308" s="40"/>
      <c r="D308" s="40"/>
      <c r="E308" s="29"/>
    </row>
    <row r="309" spans="1:5" ht="21" customHeight="1" x14ac:dyDescent="0.35">
      <c r="A309" s="39"/>
      <c r="B309" s="40"/>
      <c r="C309" s="40"/>
      <c r="D309" s="40"/>
      <c r="E309" s="29"/>
    </row>
    <row r="310" spans="1:5" ht="21" customHeight="1" x14ac:dyDescent="0.35">
      <c r="A310" s="39"/>
      <c r="B310" s="40"/>
      <c r="C310" s="40"/>
      <c r="D310" s="40"/>
      <c r="E310" s="29"/>
    </row>
  </sheetData>
  <mergeCells count="51">
    <mergeCell ref="A13:D13"/>
    <mergeCell ref="A14:A15"/>
    <mergeCell ref="A144:D144"/>
    <mergeCell ref="A32:D32"/>
    <mergeCell ref="A33:A34"/>
    <mergeCell ref="E33:E34"/>
    <mergeCell ref="B53:D53"/>
    <mergeCell ref="B135:D135"/>
    <mergeCell ref="B72:D72"/>
    <mergeCell ref="B33:D33"/>
    <mergeCell ref="A52:D52"/>
    <mergeCell ref="A53:A54"/>
    <mergeCell ref="E53:E54"/>
    <mergeCell ref="A71:D71"/>
    <mergeCell ref="A72:A73"/>
    <mergeCell ref="E72:E73"/>
    <mergeCell ref="A134:D134"/>
    <mergeCell ref="A135:A136"/>
    <mergeCell ref="A91:D91"/>
    <mergeCell ref="A230:A231"/>
    <mergeCell ref="B230:D230"/>
    <mergeCell ref="E230:E231"/>
    <mergeCell ref="E127:E128"/>
    <mergeCell ref="A1:D1"/>
    <mergeCell ref="A2:A3"/>
    <mergeCell ref="E2:E3"/>
    <mergeCell ref="B127:D127"/>
    <mergeCell ref="B2:D2"/>
    <mergeCell ref="E14:E15"/>
    <mergeCell ref="A154:D154"/>
    <mergeCell ref="A155:A156"/>
    <mergeCell ref="E155:E156"/>
    <mergeCell ref="B14:D14"/>
    <mergeCell ref="B155:D155"/>
    <mergeCell ref="E145:E146"/>
    <mergeCell ref="E169:E170"/>
    <mergeCell ref="A191:D191"/>
    <mergeCell ref="A192:A193"/>
    <mergeCell ref="E192:E193"/>
    <mergeCell ref="A92:A93"/>
    <mergeCell ref="E92:E93"/>
    <mergeCell ref="E135:E136"/>
    <mergeCell ref="A145:A146"/>
    <mergeCell ref="B92:D92"/>
    <mergeCell ref="B169:D169"/>
    <mergeCell ref="B192:D192"/>
    <mergeCell ref="A168:D168"/>
    <mergeCell ref="A169:A170"/>
    <mergeCell ref="B145:D145"/>
    <mergeCell ref="A126:D126"/>
    <mergeCell ref="A127:A128"/>
  </mergeCells>
  <pageMargins left="0.35" right="0.13" top="0.43" bottom="0.37" header="0.3" footer="0.3"/>
  <pageSetup scale="80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8"/>
  <sheetViews>
    <sheetView view="pageBreakPreview" zoomScaleNormal="100" zoomScaleSheetLayoutView="100" workbookViewId="0">
      <selection activeCell="B11" sqref="B11"/>
    </sheetView>
  </sheetViews>
  <sheetFormatPr defaultRowHeight="15" x14ac:dyDescent="0.25"/>
  <cols>
    <col min="1" max="1" width="41" style="47" customWidth="1"/>
    <col min="2" max="2" width="19" style="47" customWidth="1"/>
    <col min="3" max="4" width="16.25" style="47" customWidth="1"/>
    <col min="5" max="5" width="23" style="47" customWidth="1"/>
    <col min="6" max="16384" width="9" style="47"/>
  </cols>
  <sheetData>
    <row r="1" spans="1:5" ht="20.25" customHeight="1" x14ac:dyDescent="0.25">
      <c r="A1" s="144" t="s">
        <v>82</v>
      </c>
      <c r="B1" s="144"/>
      <c r="C1" s="144"/>
      <c r="D1" s="144"/>
      <c r="E1" s="49" t="s">
        <v>64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5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5">
      <c r="A4" s="4" t="s">
        <v>59</v>
      </c>
      <c r="B4" s="84"/>
      <c r="C4" s="50"/>
      <c r="D4" s="50"/>
      <c r="E4" s="6"/>
    </row>
    <row r="5" spans="1:5" s="76" customFormat="1" ht="20.25" customHeight="1" x14ac:dyDescent="0.35">
      <c r="A5" s="63" t="s">
        <v>76</v>
      </c>
      <c r="B5" s="64">
        <f>D5+C5</f>
        <v>678066.33</v>
      </c>
      <c r="C5" s="70"/>
      <c r="D5" s="51">
        <v>678066.33</v>
      </c>
      <c r="E5" s="70"/>
    </row>
    <row r="6" spans="1:5" ht="20.25" customHeight="1" x14ac:dyDescent="0.35">
      <c r="A6" s="72"/>
      <c r="B6" s="85"/>
      <c r="C6" s="86"/>
      <c r="D6" s="86"/>
      <c r="E6" s="65"/>
    </row>
    <row r="7" spans="1:5" ht="20.25" customHeight="1" thickBot="1" x14ac:dyDescent="0.4">
      <c r="A7" s="23" t="s">
        <v>27</v>
      </c>
      <c r="B7" s="24">
        <f t="shared" ref="B7:C7" si="0">SUM(B5:B6)</f>
        <v>678066.33</v>
      </c>
      <c r="C7" s="24">
        <f t="shared" si="0"/>
        <v>0</v>
      </c>
      <c r="D7" s="24">
        <f>SUM(D5:D6)</f>
        <v>678066.33</v>
      </c>
      <c r="E7" s="60"/>
    </row>
    <row r="8" spans="1:5" ht="20.25" customHeight="1" thickTop="1" x14ac:dyDescent="0.25"/>
  </sheetData>
  <mergeCells count="4">
    <mergeCell ref="A1:D1"/>
    <mergeCell ref="A2:A3"/>
    <mergeCell ref="B2:D2"/>
    <mergeCell ref="E2:E3"/>
  </mergeCells>
  <pageMargins left="0.56999999999999995" right="0.13" top="0.41" bottom="0.75" header="0.3" footer="0.3"/>
  <pageSetup scale="80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0"/>
  <sheetViews>
    <sheetView view="pageBreakPreview" zoomScaleNormal="100" zoomScaleSheetLayoutView="100" workbookViewId="0">
      <selection activeCell="D13" sqref="D13"/>
    </sheetView>
  </sheetViews>
  <sheetFormatPr defaultRowHeight="14.25" x14ac:dyDescent="0.2"/>
  <cols>
    <col min="1" max="1" width="40.125" customWidth="1"/>
    <col min="2" max="4" width="16.25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79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ht="20.25" customHeight="1" x14ac:dyDescent="0.35">
      <c r="A5" s="13" t="s">
        <v>76</v>
      </c>
      <c r="B5" s="42">
        <f>D5+C5</f>
        <v>247868.41</v>
      </c>
      <c r="C5" s="8"/>
      <c r="D5" s="8">
        <v>247868.41</v>
      </c>
      <c r="E5" s="9"/>
    </row>
    <row r="6" spans="1:5" ht="20.25" customHeight="1" x14ac:dyDescent="0.35">
      <c r="A6" s="41"/>
      <c r="B6" s="42"/>
      <c r="C6" s="8"/>
      <c r="D6" s="8"/>
      <c r="E6" s="9"/>
    </row>
    <row r="7" spans="1:5" ht="20.25" customHeight="1" x14ac:dyDescent="0.35">
      <c r="A7" s="31" t="s">
        <v>78</v>
      </c>
      <c r="B7" s="42">
        <f>D7+C7</f>
        <v>100000</v>
      </c>
      <c r="C7" s="8"/>
      <c r="D7" s="8">
        <v>100000</v>
      </c>
      <c r="E7" s="17"/>
    </row>
    <row r="8" spans="1:5" ht="20.25" customHeight="1" x14ac:dyDescent="0.35">
      <c r="A8" s="10"/>
      <c r="B8" s="10"/>
      <c r="C8" s="11"/>
      <c r="D8" s="11"/>
      <c r="E8" s="17"/>
    </row>
    <row r="9" spans="1:5" ht="20.25" customHeight="1" thickBot="1" x14ac:dyDescent="0.4">
      <c r="A9" s="23" t="s">
        <v>27</v>
      </c>
      <c r="B9" s="24">
        <f t="shared" ref="B9:C9" si="0">SUM(B4:B8)</f>
        <v>347868.41000000003</v>
      </c>
      <c r="C9" s="24">
        <f t="shared" si="0"/>
        <v>0</v>
      </c>
      <c r="D9" s="24">
        <f>SUM(D4:D8)</f>
        <v>347868.41000000003</v>
      </c>
      <c r="E9" s="59"/>
    </row>
    <row r="10" spans="1:5" ht="20.25" customHeight="1" thickTop="1" x14ac:dyDescent="0.2"/>
  </sheetData>
  <mergeCells count="4">
    <mergeCell ref="A1:D1"/>
    <mergeCell ref="A2:A3"/>
    <mergeCell ref="B2:D2"/>
    <mergeCell ref="E2:E3"/>
  </mergeCells>
  <pageMargins left="0.53" right="0.17" top="0.35" bottom="0.75" header="0.3" footer="0.3"/>
  <pageSetup scale="80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1"/>
  <sheetViews>
    <sheetView view="pageBreakPreview" zoomScaleNormal="100" zoomScaleSheetLayoutView="100" workbookViewId="0">
      <selection activeCell="E13" sqref="E13"/>
    </sheetView>
  </sheetViews>
  <sheetFormatPr defaultRowHeight="14.25" x14ac:dyDescent="0.2"/>
  <cols>
    <col min="1" max="1" width="41.625" customWidth="1"/>
    <col min="2" max="2" width="17" customWidth="1"/>
    <col min="3" max="4" width="15.875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83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ht="20.25" customHeight="1" x14ac:dyDescent="0.35">
      <c r="A5" s="13" t="s">
        <v>76</v>
      </c>
      <c r="B5" s="42">
        <f>D5+C5</f>
        <v>86355.18</v>
      </c>
      <c r="C5" s="8"/>
      <c r="D5" s="8">
        <v>86355.18</v>
      </c>
      <c r="E5" s="9"/>
    </row>
    <row r="6" spans="1:5" ht="20.25" customHeight="1" x14ac:dyDescent="0.35">
      <c r="A6" s="41"/>
      <c r="B6" s="42"/>
      <c r="C6" s="8"/>
      <c r="D6" s="8"/>
      <c r="E6" s="9"/>
    </row>
    <row r="7" spans="1:5" ht="20.25" customHeight="1" x14ac:dyDescent="0.35">
      <c r="A7" s="31" t="s">
        <v>98</v>
      </c>
      <c r="B7" s="42">
        <f>D7+C7</f>
        <v>40</v>
      </c>
      <c r="C7" s="8"/>
      <c r="D7" s="8">
        <v>40</v>
      </c>
      <c r="E7" s="17"/>
    </row>
    <row r="8" spans="1:5" ht="20.25" customHeight="1" x14ac:dyDescent="0.35">
      <c r="A8" s="41"/>
      <c r="B8" s="42"/>
      <c r="C8" s="8"/>
      <c r="D8" s="8"/>
      <c r="E8" s="9"/>
    </row>
    <row r="9" spans="1:5" ht="20.25" customHeight="1" x14ac:dyDescent="0.35">
      <c r="A9" s="10"/>
      <c r="B9" s="10"/>
      <c r="C9" s="11"/>
      <c r="D9" s="11"/>
      <c r="E9" s="17"/>
    </row>
    <row r="10" spans="1:5" ht="20.25" customHeight="1" thickBot="1" x14ac:dyDescent="0.4">
      <c r="A10" s="23" t="s">
        <v>27</v>
      </c>
      <c r="B10" s="24">
        <f t="shared" ref="B10:C10" si="0">SUM(B5:B9)</f>
        <v>86395.18</v>
      </c>
      <c r="C10" s="24">
        <f t="shared" si="0"/>
        <v>0</v>
      </c>
      <c r="D10" s="24">
        <f>SUM(D5:D9)</f>
        <v>86395.18</v>
      </c>
      <c r="E10" s="59"/>
    </row>
    <row r="11" spans="1:5" ht="20.25" customHeight="1" thickTop="1" x14ac:dyDescent="0.2"/>
  </sheetData>
  <mergeCells count="4">
    <mergeCell ref="A1:D1"/>
    <mergeCell ref="A2:A3"/>
    <mergeCell ref="B2:D2"/>
    <mergeCell ref="E2:E3"/>
  </mergeCells>
  <pageMargins left="0.47" right="0.13" top="0.33" bottom="0.18" header="0.3" footer="0.3"/>
  <pageSetup scale="80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1"/>
  <sheetViews>
    <sheetView view="pageBreakPreview" zoomScaleNormal="100" zoomScaleSheetLayoutView="100" workbookViewId="0">
      <selection activeCell="E9" sqref="E9:E10"/>
    </sheetView>
  </sheetViews>
  <sheetFormatPr defaultRowHeight="14.25" x14ac:dyDescent="0.2"/>
  <cols>
    <col min="1" max="1" width="41.375" customWidth="1"/>
    <col min="2" max="2" width="17.5" customWidth="1"/>
    <col min="3" max="4" width="16.625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9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ht="20.25" customHeight="1" x14ac:dyDescent="0.35">
      <c r="A5" s="13" t="s">
        <v>76</v>
      </c>
      <c r="B5" s="42">
        <f>D5+C5</f>
        <v>1481287.76</v>
      </c>
      <c r="C5" s="8"/>
      <c r="D5" s="8">
        <v>1481287.76</v>
      </c>
      <c r="E5" s="9"/>
    </row>
    <row r="6" spans="1:5" ht="20.25" customHeight="1" x14ac:dyDescent="0.35">
      <c r="A6" s="41"/>
      <c r="B6" s="42"/>
      <c r="C6" s="8"/>
      <c r="D6" s="8"/>
      <c r="E6" s="9"/>
    </row>
    <row r="7" spans="1:5" ht="20.25" customHeight="1" x14ac:dyDescent="0.35">
      <c r="A7" s="31" t="s">
        <v>95</v>
      </c>
      <c r="B7" s="42">
        <f>D7+C7</f>
        <v>30282</v>
      </c>
      <c r="C7" s="8"/>
      <c r="D7" s="8">
        <v>30282</v>
      </c>
      <c r="E7" s="17"/>
    </row>
    <row r="8" spans="1:5" ht="20.25" customHeight="1" x14ac:dyDescent="0.35">
      <c r="A8" s="41"/>
      <c r="B8" s="42"/>
      <c r="C8" s="8"/>
      <c r="D8" s="8"/>
      <c r="E8" s="9"/>
    </row>
    <row r="9" spans="1:5" ht="20.25" customHeight="1" x14ac:dyDescent="0.35">
      <c r="A9" s="10"/>
      <c r="B9" s="10"/>
      <c r="C9" s="11"/>
      <c r="D9" s="11"/>
      <c r="E9" s="17"/>
    </row>
    <row r="10" spans="1:5" ht="20.25" customHeight="1" thickBot="1" x14ac:dyDescent="0.4">
      <c r="A10" s="23" t="s">
        <v>27</v>
      </c>
      <c r="B10" s="24">
        <f t="shared" ref="B10:C10" si="0">SUM(B5:B9)</f>
        <v>1511569.76</v>
      </c>
      <c r="C10" s="24">
        <f t="shared" si="0"/>
        <v>0</v>
      </c>
      <c r="D10" s="24">
        <f>SUM(D5:D9)</f>
        <v>1511569.76</v>
      </c>
      <c r="E10" s="59"/>
    </row>
    <row r="11" spans="1:5" ht="20.25" customHeight="1" thickTop="1" x14ac:dyDescent="0.2"/>
  </sheetData>
  <mergeCells count="4">
    <mergeCell ref="A1:D1"/>
    <mergeCell ref="A2:A3"/>
    <mergeCell ref="B2:D2"/>
    <mergeCell ref="E2:E3"/>
  </mergeCells>
  <pageMargins left="0.44" right="0.17" top="0.41" bottom="0.75" header="0.3" footer="0.3"/>
  <pageSetup scale="80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8"/>
  <sheetViews>
    <sheetView view="pageBreakPreview" zoomScaleNormal="100" zoomScaleSheetLayoutView="100" workbookViewId="0">
      <selection activeCell="A11" sqref="A11:XFD14"/>
    </sheetView>
  </sheetViews>
  <sheetFormatPr defaultRowHeight="14.25" x14ac:dyDescent="0.2"/>
  <cols>
    <col min="1" max="1" width="40.125" customWidth="1"/>
    <col min="2" max="4" width="17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11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ht="20.25" customHeight="1" x14ac:dyDescent="0.35">
      <c r="A5" s="13" t="s">
        <v>76</v>
      </c>
      <c r="B5" s="42">
        <f>D5+C5</f>
        <v>4507999.3</v>
      </c>
      <c r="C5" s="8"/>
      <c r="D5" s="8">
        <v>4507999.3</v>
      </c>
      <c r="E5" s="9"/>
    </row>
    <row r="6" spans="1:5" ht="20.25" customHeight="1" x14ac:dyDescent="0.35">
      <c r="A6" s="41"/>
      <c r="B6" s="42"/>
      <c r="C6" s="8"/>
      <c r="D6" s="8"/>
      <c r="E6" s="9"/>
    </row>
    <row r="7" spans="1:5" ht="20.25" customHeight="1" x14ac:dyDescent="0.35">
      <c r="A7" s="31" t="s">
        <v>95</v>
      </c>
      <c r="B7" s="42">
        <f>D7+C7</f>
        <v>28900</v>
      </c>
      <c r="C7" s="8"/>
      <c r="D7" s="8">
        <v>28900</v>
      </c>
      <c r="E7" s="17"/>
    </row>
    <row r="8" spans="1:5" ht="20.25" customHeight="1" x14ac:dyDescent="0.35">
      <c r="A8" s="31"/>
      <c r="B8" s="42"/>
      <c r="C8" s="8"/>
      <c r="D8" s="8"/>
      <c r="E8" s="17"/>
    </row>
    <row r="9" spans="1:5" ht="20.25" customHeight="1" x14ac:dyDescent="0.35">
      <c r="A9" s="31" t="s">
        <v>286</v>
      </c>
      <c r="B9" s="42">
        <f>D9+C9</f>
        <v>16468</v>
      </c>
      <c r="C9" s="8"/>
      <c r="D9" s="8">
        <v>16468</v>
      </c>
      <c r="E9" s="17"/>
    </row>
    <row r="10" spans="1:5" ht="20.25" customHeight="1" x14ac:dyDescent="0.35">
      <c r="A10" s="31"/>
      <c r="B10" s="36"/>
      <c r="C10" s="16"/>
      <c r="D10" s="16"/>
      <c r="E10" s="17"/>
    </row>
    <row r="11" spans="1:5" s="2" customFormat="1" ht="21" customHeight="1" x14ac:dyDescent="0.35">
      <c r="A11" s="13" t="s">
        <v>313</v>
      </c>
      <c r="B11" s="38">
        <f>C11+D11</f>
        <v>7831090.0199999996</v>
      </c>
      <c r="C11" s="8"/>
      <c r="D11" s="8">
        <v>7831090.0199999996</v>
      </c>
      <c r="E11" s="9"/>
    </row>
    <row r="12" spans="1:5" s="2" customFormat="1" ht="21" customHeight="1" x14ac:dyDescent="0.35">
      <c r="A12" s="15" t="s">
        <v>56</v>
      </c>
      <c r="B12" s="15"/>
      <c r="C12" s="16"/>
      <c r="D12" s="16"/>
      <c r="E12" s="17"/>
    </row>
    <row r="13" spans="1:5" s="2" customFormat="1" ht="21" customHeight="1" x14ac:dyDescent="0.35">
      <c r="A13" s="15"/>
      <c r="B13" s="15"/>
      <c r="C13" s="16"/>
      <c r="D13" s="16"/>
      <c r="E13" s="17"/>
    </row>
    <row r="14" spans="1:5" s="2" customFormat="1" ht="21" customHeight="1" x14ac:dyDescent="0.35">
      <c r="A14" s="13" t="s">
        <v>314</v>
      </c>
      <c r="B14" s="38">
        <f>C14+D14</f>
        <v>3973.02</v>
      </c>
      <c r="C14" s="8"/>
      <c r="D14" s="8">
        <v>3973.02</v>
      </c>
      <c r="E14" s="9"/>
    </row>
    <row r="15" spans="1:5" s="2" customFormat="1" ht="21" customHeight="1" x14ac:dyDescent="0.35">
      <c r="A15" s="15"/>
      <c r="B15" s="15"/>
      <c r="C15" s="16"/>
      <c r="D15" s="16"/>
      <c r="E15" s="17"/>
    </row>
    <row r="16" spans="1:5" ht="20.25" customHeight="1" x14ac:dyDescent="0.35">
      <c r="A16" s="10"/>
      <c r="B16" s="10"/>
      <c r="C16" s="11"/>
      <c r="D16" s="11"/>
      <c r="E16" s="17"/>
    </row>
    <row r="17" spans="1:5" ht="20.25" customHeight="1" thickBot="1" x14ac:dyDescent="0.4">
      <c r="A17" s="23" t="s">
        <v>27</v>
      </c>
      <c r="B17" s="24">
        <f>SUM(B5:B16)</f>
        <v>12388430.34</v>
      </c>
      <c r="C17" s="24">
        <f>SUM(C5:C16)</f>
        <v>0</v>
      </c>
      <c r="D17" s="24">
        <f>SUM(D5:D16)</f>
        <v>12388430.34</v>
      </c>
      <c r="E17" s="59"/>
    </row>
    <row r="18" spans="1:5" ht="20.25" customHeight="1" thickTop="1" x14ac:dyDescent="0.2"/>
  </sheetData>
  <mergeCells count="4">
    <mergeCell ref="A1:D1"/>
    <mergeCell ref="A2:A3"/>
    <mergeCell ref="B2:D2"/>
    <mergeCell ref="E2:E3"/>
  </mergeCells>
  <pageMargins left="0.51" right="0.23" top="0.37" bottom="0.33" header="0.3" footer="0.3"/>
  <pageSetup scale="80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2"/>
  <sheetViews>
    <sheetView view="pageBreakPreview" zoomScaleNormal="100" zoomScaleSheetLayoutView="100" workbookViewId="0">
      <selection activeCell="C17" sqref="C17"/>
    </sheetView>
  </sheetViews>
  <sheetFormatPr defaultRowHeight="14.25" x14ac:dyDescent="0.2"/>
  <cols>
    <col min="1" max="1" width="44.625" customWidth="1"/>
    <col min="2" max="4" width="17" customWidth="1"/>
    <col min="5" max="5" width="19.6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4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ht="20.25" customHeight="1" x14ac:dyDescent="0.35">
      <c r="A5" s="13" t="s">
        <v>76</v>
      </c>
      <c r="B5" s="42">
        <f>D5+C5</f>
        <v>-113656.49</v>
      </c>
      <c r="C5" s="8"/>
      <c r="D5" s="8">
        <v>-113656.49</v>
      </c>
      <c r="E5" s="9"/>
    </row>
    <row r="6" spans="1:5" ht="20.25" customHeight="1" x14ac:dyDescent="0.35">
      <c r="A6" s="41"/>
      <c r="B6" s="42"/>
      <c r="C6" s="8"/>
      <c r="D6" s="8"/>
      <c r="E6" s="9"/>
    </row>
    <row r="7" spans="1:5" s="2" customFormat="1" ht="20.25" customHeight="1" x14ac:dyDescent="0.35">
      <c r="A7" s="31" t="s">
        <v>18</v>
      </c>
      <c r="B7" s="44">
        <f>C7+D7</f>
        <v>66124400</v>
      </c>
      <c r="C7" s="45">
        <v>66124400</v>
      </c>
      <c r="D7" s="45">
        <v>0</v>
      </c>
      <c r="E7" s="9"/>
    </row>
    <row r="8" spans="1:5" s="2" customFormat="1" ht="20.25" customHeight="1" x14ac:dyDescent="0.35">
      <c r="A8" s="15" t="s">
        <v>19</v>
      </c>
      <c r="B8" s="15"/>
      <c r="C8" s="16"/>
      <c r="D8" s="16"/>
      <c r="E8" s="17"/>
    </row>
    <row r="9" spans="1:5" s="2" customFormat="1" ht="20.25" customHeight="1" x14ac:dyDescent="0.35">
      <c r="A9" s="15" t="s">
        <v>65</v>
      </c>
      <c r="B9" s="15"/>
      <c r="C9" s="16"/>
      <c r="D9" s="16"/>
      <c r="E9" s="17"/>
    </row>
    <row r="10" spans="1:5" s="2" customFormat="1" ht="21.75" x14ac:dyDescent="0.35">
      <c r="A10" s="32"/>
      <c r="B10" s="32"/>
      <c r="C10" s="16"/>
      <c r="D10" s="16"/>
      <c r="E10" s="9"/>
    </row>
    <row r="11" spans="1:5" ht="20.25" customHeight="1" thickBot="1" x14ac:dyDescent="0.4">
      <c r="A11" s="23" t="s">
        <v>27</v>
      </c>
      <c r="B11" s="24">
        <f>SUM(B5:B10)</f>
        <v>66010743.509999998</v>
      </c>
      <c r="C11" s="24">
        <f>SUM(C5:C10)</f>
        <v>66124400</v>
      </c>
      <c r="D11" s="24">
        <f>SUM(D5:D10)</f>
        <v>-113656.49</v>
      </c>
      <c r="E11" s="59"/>
    </row>
    <row r="12" spans="1:5" ht="20.25" customHeight="1" thickTop="1" x14ac:dyDescent="0.2"/>
  </sheetData>
  <mergeCells count="4">
    <mergeCell ref="A1:D1"/>
    <mergeCell ref="A2:A3"/>
    <mergeCell ref="B2:D2"/>
    <mergeCell ref="E2:E3"/>
  </mergeCells>
  <pageMargins left="0.47" right="0.23" top="0.33" bottom="0.33" header="0.3" footer="0.3"/>
  <pageSetup scale="80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5"/>
  <sheetViews>
    <sheetView view="pageBreakPreview" zoomScaleNormal="100" zoomScaleSheetLayoutView="100" workbookViewId="0">
      <selection activeCell="A9" sqref="A9:XFD12"/>
    </sheetView>
  </sheetViews>
  <sheetFormatPr defaultRowHeight="14.25" x14ac:dyDescent="0.2"/>
  <cols>
    <col min="1" max="1" width="45.75" customWidth="1"/>
    <col min="2" max="4" width="17" customWidth="1"/>
    <col min="5" max="5" width="22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5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ht="20.25" customHeight="1" x14ac:dyDescent="0.35">
      <c r="A5" s="13" t="s">
        <v>76</v>
      </c>
      <c r="B5" s="42">
        <f>D5+C5</f>
        <v>2459219.66</v>
      </c>
      <c r="C5" s="8"/>
      <c r="D5" s="8">
        <v>2459219.66</v>
      </c>
      <c r="E5" s="9"/>
    </row>
    <row r="6" spans="1:5" ht="20.25" customHeight="1" x14ac:dyDescent="0.35">
      <c r="A6" s="41"/>
      <c r="B6" s="42"/>
      <c r="C6" s="8"/>
      <c r="D6" s="8"/>
      <c r="E6" s="9"/>
    </row>
    <row r="7" spans="1:5" ht="20.25" customHeight="1" x14ac:dyDescent="0.35">
      <c r="A7" s="13" t="s">
        <v>95</v>
      </c>
      <c r="B7" s="42">
        <f>D7+C7</f>
        <v>9562483</v>
      </c>
      <c r="C7" s="8"/>
      <c r="D7" s="8">
        <v>9562483</v>
      </c>
      <c r="E7" s="9"/>
    </row>
    <row r="8" spans="1:5" ht="20.25" customHeight="1" x14ac:dyDescent="0.35">
      <c r="A8" s="41"/>
      <c r="B8" s="42"/>
      <c r="C8" s="8"/>
      <c r="D8" s="8"/>
      <c r="E8" s="9"/>
    </row>
    <row r="9" spans="1:5" s="2" customFormat="1" ht="20.25" customHeight="1" x14ac:dyDescent="0.35">
      <c r="A9" s="31" t="s">
        <v>30</v>
      </c>
      <c r="B9" s="36">
        <f>C9+D9</f>
        <v>14980000</v>
      </c>
      <c r="C9" s="16">
        <v>14980000</v>
      </c>
      <c r="D9" s="16">
        <v>0</v>
      </c>
      <c r="E9" s="9"/>
    </row>
    <row r="10" spans="1:5" s="2" customFormat="1" ht="20.25" customHeight="1" x14ac:dyDescent="0.35">
      <c r="A10" s="15" t="s">
        <v>19</v>
      </c>
      <c r="B10" s="15"/>
      <c r="C10" s="16"/>
      <c r="D10" s="16"/>
      <c r="E10" s="17"/>
    </row>
    <row r="11" spans="1:5" s="2" customFormat="1" ht="20.25" customHeight="1" x14ac:dyDescent="0.35">
      <c r="A11" s="15" t="s">
        <v>65</v>
      </c>
      <c r="B11" s="15"/>
      <c r="C11" s="16"/>
      <c r="D11" s="16"/>
      <c r="E11" s="17"/>
    </row>
    <row r="12" spans="1:5" s="2" customFormat="1" ht="21.75" x14ac:dyDescent="0.35">
      <c r="A12" s="32"/>
      <c r="B12" s="32"/>
      <c r="C12" s="16"/>
      <c r="D12" s="16"/>
      <c r="E12" s="9"/>
    </row>
    <row r="13" spans="1:5" ht="20.25" customHeight="1" x14ac:dyDescent="0.35">
      <c r="A13" s="10"/>
      <c r="B13" s="10"/>
      <c r="C13" s="11"/>
      <c r="D13" s="11"/>
      <c r="E13" s="17"/>
    </row>
    <row r="14" spans="1:5" ht="20.25" customHeight="1" thickBot="1" x14ac:dyDescent="0.4">
      <c r="A14" s="23" t="s">
        <v>27</v>
      </c>
      <c r="B14" s="24">
        <f>B5+B7+B9</f>
        <v>27001702.66</v>
      </c>
      <c r="C14" s="24">
        <f t="shared" ref="C14:D14" si="0">C5+C7+C9</f>
        <v>14980000</v>
      </c>
      <c r="D14" s="24">
        <f t="shared" si="0"/>
        <v>12021702.66</v>
      </c>
      <c r="E14" s="59"/>
    </row>
    <row r="15" spans="1:5" ht="20.25" customHeight="1" thickTop="1" x14ac:dyDescent="0.2">
      <c r="B15" s="28"/>
    </row>
  </sheetData>
  <mergeCells count="4">
    <mergeCell ref="A1:D1"/>
    <mergeCell ref="A2:A3"/>
    <mergeCell ref="B2:D2"/>
    <mergeCell ref="E2:E3"/>
  </mergeCells>
  <pageMargins left="0.3" right="0.13" top="0.45" bottom="0.28999999999999998" header="0.3" footer="0.3"/>
  <pageSetup scale="80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33"/>
  <sheetViews>
    <sheetView view="pageBreakPreview" topLeftCell="A4" zoomScaleNormal="100" zoomScaleSheetLayoutView="100" workbookViewId="0">
      <selection activeCell="B26" sqref="B26"/>
    </sheetView>
  </sheetViews>
  <sheetFormatPr defaultRowHeight="14.25" x14ac:dyDescent="0.2"/>
  <cols>
    <col min="1" max="1" width="40" customWidth="1"/>
    <col min="2" max="4" width="17.25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13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75.75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s="46" customFormat="1" ht="20.25" customHeight="1" x14ac:dyDescent="0.35">
      <c r="A5" s="68" t="s">
        <v>76</v>
      </c>
      <c r="B5" s="69">
        <f>C5+D5</f>
        <v>4021776.4400000004</v>
      </c>
      <c r="C5" s="70">
        <f>SUM(C6:C23)</f>
        <v>0</v>
      </c>
      <c r="D5" s="70">
        <f>SUM(D6:D23)</f>
        <v>4021776.4400000004</v>
      </c>
      <c r="E5" s="70"/>
    </row>
    <row r="6" spans="1:5" ht="20.25" customHeight="1" x14ac:dyDescent="0.35">
      <c r="A6" s="67" t="s">
        <v>287</v>
      </c>
      <c r="B6" s="64">
        <f t="shared" ref="B6:B30" si="0">C6+D6</f>
        <v>551173.56000000006</v>
      </c>
      <c r="C6" s="65"/>
      <c r="D6" s="66">
        <v>551173.56000000006</v>
      </c>
      <c r="E6" s="65"/>
    </row>
    <row r="7" spans="1:5" ht="20.25" customHeight="1" x14ac:dyDescent="0.35">
      <c r="A7" s="67" t="s">
        <v>288</v>
      </c>
      <c r="B7" s="64">
        <f t="shared" si="0"/>
        <v>169524.52</v>
      </c>
      <c r="C7" s="65"/>
      <c r="D7" s="66">
        <v>169524.52</v>
      </c>
      <c r="E7" s="65"/>
    </row>
    <row r="8" spans="1:5" ht="20.25" customHeight="1" x14ac:dyDescent="0.35">
      <c r="A8" s="67" t="s">
        <v>289</v>
      </c>
      <c r="B8" s="64">
        <f t="shared" si="0"/>
        <v>180803.65</v>
      </c>
      <c r="C8" s="65"/>
      <c r="D8" s="66">
        <v>180803.65</v>
      </c>
      <c r="E8" s="65"/>
    </row>
    <row r="9" spans="1:5" ht="20.25" customHeight="1" x14ac:dyDescent="0.35">
      <c r="A9" s="67" t="s">
        <v>290</v>
      </c>
      <c r="B9" s="64">
        <f t="shared" si="0"/>
        <v>82746.53</v>
      </c>
      <c r="C9" s="65"/>
      <c r="D9" s="66">
        <v>82746.53</v>
      </c>
      <c r="E9" s="65"/>
    </row>
    <row r="10" spans="1:5" ht="20.25" customHeight="1" x14ac:dyDescent="0.35">
      <c r="A10" s="67" t="s">
        <v>291</v>
      </c>
      <c r="B10" s="64">
        <f t="shared" si="0"/>
        <v>146864.17000000001</v>
      </c>
      <c r="C10" s="65"/>
      <c r="D10" s="66">
        <v>146864.17000000001</v>
      </c>
      <c r="E10" s="65"/>
    </row>
    <row r="11" spans="1:5" ht="20.25" customHeight="1" x14ac:dyDescent="0.35">
      <c r="A11" s="67" t="s">
        <v>292</v>
      </c>
      <c r="B11" s="64">
        <f t="shared" si="0"/>
        <v>285264.84000000003</v>
      </c>
      <c r="C11" s="65"/>
      <c r="D11" s="66">
        <v>285264.84000000003</v>
      </c>
      <c r="E11" s="65"/>
    </row>
    <row r="12" spans="1:5" ht="20.25" customHeight="1" x14ac:dyDescent="0.35">
      <c r="A12" s="67" t="s">
        <v>293</v>
      </c>
      <c r="B12" s="64">
        <f t="shared" si="0"/>
        <v>388145.88</v>
      </c>
      <c r="C12" s="65"/>
      <c r="D12" s="66">
        <v>388145.88</v>
      </c>
      <c r="E12" s="65"/>
    </row>
    <row r="13" spans="1:5" ht="20.25" customHeight="1" x14ac:dyDescent="0.35">
      <c r="A13" s="67" t="s">
        <v>294</v>
      </c>
      <c r="B13" s="64">
        <f t="shared" si="0"/>
        <v>514675.94</v>
      </c>
      <c r="C13" s="65"/>
      <c r="D13" s="66">
        <v>514675.94</v>
      </c>
      <c r="E13" s="65"/>
    </row>
    <row r="14" spans="1:5" ht="20.25" customHeight="1" x14ac:dyDescent="0.35">
      <c r="A14" s="67" t="s">
        <v>295</v>
      </c>
      <c r="B14" s="64">
        <f t="shared" si="0"/>
        <v>151115.94</v>
      </c>
      <c r="C14" s="65"/>
      <c r="D14" s="66">
        <v>151115.94</v>
      </c>
      <c r="E14" s="65"/>
    </row>
    <row r="15" spans="1:5" ht="20.25" customHeight="1" x14ac:dyDescent="0.35">
      <c r="A15" s="67" t="s">
        <v>296</v>
      </c>
      <c r="B15" s="64">
        <f t="shared" si="0"/>
        <v>167166.21</v>
      </c>
      <c r="C15" s="65"/>
      <c r="D15" s="66">
        <v>167166.21</v>
      </c>
      <c r="E15" s="65"/>
    </row>
    <row r="16" spans="1:5" ht="20.25" customHeight="1" x14ac:dyDescent="0.35">
      <c r="A16" s="67" t="s">
        <v>297</v>
      </c>
      <c r="B16" s="64">
        <f t="shared" si="0"/>
        <v>52224.94</v>
      </c>
      <c r="C16" s="65"/>
      <c r="D16" s="66">
        <v>52224.94</v>
      </c>
      <c r="E16" s="65"/>
    </row>
    <row r="17" spans="1:5" ht="20.25" customHeight="1" x14ac:dyDescent="0.35">
      <c r="A17" s="67" t="s">
        <v>298</v>
      </c>
      <c r="B17" s="64">
        <f t="shared" si="0"/>
        <v>289862.64</v>
      </c>
      <c r="C17" s="65"/>
      <c r="D17" s="66">
        <v>289862.64</v>
      </c>
      <c r="E17" s="65"/>
    </row>
    <row r="18" spans="1:5" ht="20.25" customHeight="1" x14ac:dyDescent="0.35">
      <c r="A18" s="67" t="s">
        <v>299</v>
      </c>
      <c r="B18" s="64">
        <f t="shared" si="0"/>
        <v>411669.25</v>
      </c>
      <c r="C18" s="65"/>
      <c r="D18" s="66">
        <v>411669.25</v>
      </c>
      <c r="E18" s="65"/>
    </row>
    <row r="19" spans="1:5" ht="20.25" customHeight="1" x14ac:dyDescent="0.35">
      <c r="A19" s="67" t="s">
        <v>300</v>
      </c>
      <c r="B19" s="64">
        <f t="shared" si="0"/>
        <v>85782.47</v>
      </c>
      <c r="C19" s="65"/>
      <c r="D19" s="66">
        <v>85782.47</v>
      </c>
      <c r="E19" s="65"/>
    </row>
    <row r="20" spans="1:5" ht="20.25" customHeight="1" x14ac:dyDescent="0.35">
      <c r="A20" s="67" t="s">
        <v>301</v>
      </c>
      <c r="B20" s="64">
        <f t="shared" si="0"/>
        <v>156714.1</v>
      </c>
      <c r="C20" s="65"/>
      <c r="D20" s="66">
        <v>156714.1</v>
      </c>
      <c r="E20" s="65"/>
    </row>
    <row r="21" spans="1:5" ht="20.25" customHeight="1" x14ac:dyDescent="0.35">
      <c r="A21" s="67" t="s">
        <v>302</v>
      </c>
      <c r="B21" s="64">
        <f t="shared" si="0"/>
        <v>142473.92000000001</v>
      </c>
      <c r="C21" s="65"/>
      <c r="D21" s="66">
        <v>142473.92000000001</v>
      </c>
      <c r="E21" s="65"/>
    </row>
    <row r="22" spans="1:5" ht="20.25" customHeight="1" x14ac:dyDescent="0.35">
      <c r="A22" s="67" t="s">
        <v>303</v>
      </c>
      <c r="B22" s="64">
        <f t="shared" si="0"/>
        <v>131470.85</v>
      </c>
      <c r="C22" s="65"/>
      <c r="D22" s="66">
        <v>131470.85</v>
      </c>
      <c r="E22" s="65"/>
    </row>
    <row r="23" spans="1:5" ht="20.25" customHeight="1" x14ac:dyDescent="0.35">
      <c r="A23" s="67" t="s">
        <v>304</v>
      </c>
      <c r="B23" s="64">
        <f t="shared" si="0"/>
        <v>114097.03</v>
      </c>
      <c r="C23" s="65"/>
      <c r="D23" s="66">
        <v>114097.03</v>
      </c>
      <c r="E23" s="65"/>
    </row>
    <row r="24" spans="1:5" ht="20.25" customHeight="1" x14ac:dyDescent="0.35">
      <c r="A24" s="63"/>
      <c r="B24" s="64"/>
      <c r="C24" s="65"/>
      <c r="D24" s="81"/>
      <c r="E24" s="65"/>
    </row>
    <row r="25" spans="1:5" s="46" customFormat="1" ht="20.25" customHeight="1" x14ac:dyDescent="0.35">
      <c r="A25" s="68" t="s">
        <v>95</v>
      </c>
      <c r="B25" s="69">
        <f t="shared" si="0"/>
        <v>2818783.6999999997</v>
      </c>
      <c r="C25" s="69">
        <f>SUM(C26:C30)</f>
        <v>667000</v>
      </c>
      <c r="D25" s="69">
        <f>SUM(D26:D30)</f>
        <v>2151783.6999999997</v>
      </c>
      <c r="E25" s="70"/>
    </row>
    <row r="26" spans="1:5" s="46" customFormat="1" ht="20.25" customHeight="1" x14ac:dyDescent="0.35">
      <c r="A26" s="67" t="s">
        <v>287</v>
      </c>
      <c r="B26" s="90">
        <f t="shared" si="0"/>
        <v>1604601.0899999999</v>
      </c>
      <c r="C26" s="80">
        <f>667000</f>
        <v>667000</v>
      </c>
      <c r="D26" s="66">
        <v>937601.09</v>
      </c>
      <c r="E26" s="65"/>
    </row>
    <row r="27" spans="1:5" s="46" customFormat="1" ht="20.25" customHeight="1" x14ac:dyDescent="0.35">
      <c r="A27" s="67" t="s">
        <v>289</v>
      </c>
      <c r="B27" s="64">
        <f t="shared" si="0"/>
        <v>0.64</v>
      </c>
      <c r="C27" s="65"/>
      <c r="D27" s="67">
        <v>0.64</v>
      </c>
      <c r="E27" s="65"/>
    </row>
    <row r="28" spans="1:5" s="46" customFormat="1" ht="20.25" customHeight="1" x14ac:dyDescent="0.35">
      <c r="A28" s="67" t="s">
        <v>292</v>
      </c>
      <c r="B28" s="64">
        <f t="shared" si="0"/>
        <v>1081486.69</v>
      </c>
      <c r="C28" s="65"/>
      <c r="D28" s="66">
        <v>1081486.69</v>
      </c>
      <c r="E28" s="65"/>
    </row>
    <row r="29" spans="1:5" s="46" customFormat="1" ht="20.25" customHeight="1" x14ac:dyDescent="0.35">
      <c r="A29" s="67" t="s">
        <v>293</v>
      </c>
      <c r="B29" s="64">
        <f t="shared" si="0"/>
        <v>9901.76</v>
      </c>
      <c r="C29" s="65"/>
      <c r="D29" s="66">
        <v>9901.76</v>
      </c>
      <c r="E29" s="65"/>
    </row>
    <row r="30" spans="1:5" ht="20.25" customHeight="1" x14ac:dyDescent="0.35">
      <c r="A30" s="67" t="s">
        <v>299</v>
      </c>
      <c r="B30" s="64">
        <f t="shared" si="0"/>
        <v>122793.52</v>
      </c>
      <c r="C30" s="65"/>
      <c r="D30" s="66">
        <v>122793.52</v>
      </c>
      <c r="E30" s="65"/>
    </row>
    <row r="31" spans="1:5" ht="20.25" customHeight="1" x14ac:dyDescent="0.35">
      <c r="A31" s="77"/>
      <c r="B31" s="77"/>
      <c r="C31" s="78"/>
      <c r="D31" s="78"/>
      <c r="E31" s="65"/>
    </row>
    <row r="32" spans="1:5" ht="20.25" customHeight="1" thickBot="1" x14ac:dyDescent="0.4">
      <c r="A32" s="23" t="s">
        <v>27</v>
      </c>
      <c r="B32" s="24">
        <f>B25+B5</f>
        <v>6840560.1400000006</v>
      </c>
      <c r="C32" s="24">
        <f t="shared" ref="C32" si="1">C25+C5</f>
        <v>667000</v>
      </c>
      <c r="D32" s="24">
        <f>D25+D5</f>
        <v>6173560.1400000006</v>
      </c>
      <c r="E32" s="60"/>
    </row>
    <row r="33" ht="20.25" customHeight="1" thickTop="1" x14ac:dyDescent="0.2"/>
  </sheetData>
  <mergeCells count="4">
    <mergeCell ref="A1:D1"/>
    <mergeCell ref="A2:A3"/>
    <mergeCell ref="B2:D2"/>
    <mergeCell ref="E2:E3"/>
  </mergeCells>
  <pageMargins left="0.5" right="0.13" top="0.35" bottom="0.33" header="0.3" footer="0.3"/>
  <pageSetup scale="80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4"/>
  <sheetViews>
    <sheetView view="pageBreakPreview" zoomScaleNormal="100" zoomScaleSheetLayoutView="100" workbookViewId="0">
      <selection activeCell="D7" sqref="D7:D11"/>
    </sheetView>
  </sheetViews>
  <sheetFormatPr defaultRowHeight="14.25" x14ac:dyDescent="0.2"/>
  <cols>
    <col min="1" max="1" width="39.875" customWidth="1"/>
    <col min="2" max="4" width="17.25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305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75.75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s="46" customFormat="1" ht="20.25" customHeight="1" x14ac:dyDescent="0.35">
      <c r="A5" s="68" t="s">
        <v>76</v>
      </c>
      <c r="B5" s="69">
        <f>C5+D5</f>
        <v>4636688.1100000003</v>
      </c>
      <c r="C5" s="70">
        <f>SUM(C6:C7)</f>
        <v>0</v>
      </c>
      <c r="D5" s="70">
        <f>SUM(D6:D7)</f>
        <v>4636688.1100000003</v>
      </c>
      <c r="E5" s="70"/>
    </row>
    <row r="6" spans="1:5" ht="20.25" customHeight="1" x14ac:dyDescent="0.35">
      <c r="A6" s="67" t="s">
        <v>306</v>
      </c>
      <c r="B6" s="64">
        <f t="shared" ref="B6:B7" si="0">C6+D6</f>
        <v>3617299.14</v>
      </c>
      <c r="C6" s="65"/>
      <c r="D6" s="66">
        <v>3617299.14</v>
      </c>
      <c r="E6" s="65"/>
    </row>
    <row r="7" spans="1:5" ht="20.25" customHeight="1" x14ac:dyDescent="0.35">
      <c r="A7" s="67" t="s">
        <v>307</v>
      </c>
      <c r="B7" s="64">
        <f t="shared" si="0"/>
        <v>1019388.97</v>
      </c>
      <c r="C7" s="65"/>
      <c r="D7" s="65">
        <v>1019388.97</v>
      </c>
      <c r="E7" s="65"/>
    </row>
    <row r="8" spans="1:5" ht="20.25" customHeight="1" x14ac:dyDescent="0.35">
      <c r="A8" s="63"/>
      <c r="B8" s="64"/>
      <c r="C8" s="65"/>
      <c r="D8" s="81"/>
      <c r="E8" s="65"/>
    </row>
    <row r="9" spans="1:5" s="46" customFormat="1" ht="20.25" customHeight="1" x14ac:dyDescent="0.35">
      <c r="A9" s="68" t="s">
        <v>95</v>
      </c>
      <c r="B9" s="69">
        <f>C9+D9</f>
        <v>2276</v>
      </c>
      <c r="C9" s="69">
        <f>SUM(C10:C11)</f>
        <v>0</v>
      </c>
      <c r="D9" s="70">
        <f>SUM(D10:D11)</f>
        <v>2276</v>
      </c>
      <c r="E9" s="70"/>
    </row>
    <row r="10" spans="1:5" s="46" customFormat="1" ht="20.25" customHeight="1" x14ac:dyDescent="0.35">
      <c r="A10" s="67" t="s">
        <v>306</v>
      </c>
      <c r="B10" s="90">
        <f t="shared" ref="B10:B11" si="1">C10+D10</f>
        <v>2205</v>
      </c>
      <c r="C10" s="80">
        <v>0</v>
      </c>
      <c r="D10" s="65">
        <v>2205</v>
      </c>
      <c r="E10" s="65"/>
    </row>
    <row r="11" spans="1:5" s="46" customFormat="1" ht="20.25" customHeight="1" x14ac:dyDescent="0.35">
      <c r="A11" s="67" t="s">
        <v>307</v>
      </c>
      <c r="B11" s="64">
        <f t="shared" si="1"/>
        <v>71</v>
      </c>
      <c r="C11" s="65"/>
      <c r="D11" s="65">
        <v>71</v>
      </c>
      <c r="E11" s="65"/>
    </row>
    <row r="12" spans="1:5" ht="20.25" customHeight="1" x14ac:dyDescent="0.35">
      <c r="A12" s="87"/>
      <c r="B12" s="87"/>
      <c r="C12" s="88"/>
      <c r="D12" s="88"/>
      <c r="E12" s="89"/>
    </row>
    <row r="13" spans="1:5" ht="20.25" customHeight="1" thickBot="1" x14ac:dyDescent="0.4">
      <c r="A13" s="23" t="s">
        <v>27</v>
      </c>
      <c r="B13" s="24">
        <f t="shared" ref="B13:C13" si="2">B9+B5</f>
        <v>4638964.1100000003</v>
      </c>
      <c r="C13" s="24">
        <f t="shared" si="2"/>
        <v>0</v>
      </c>
      <c r="D13" s="24">
        <f>D9+D5</f>
        <v>4638964.1100000003</v>
      </c>
      <c r="E13" s="60"/>
    </row>
    <row r="14" spans="1:5" ht="20.25" customHeight="1" thickTop="1" x14ac:dyDescent="0.2"/>
  </sheetData>
  <mergeCells count="4">
    <mergeCell ref="A1:D1"/>
    <mergeCell ref="A2:A3"/>
    <mergeCell ref="B2:D2"/>
    <mergeCell ref="E2:E3"/>
  </mergeCells>
  <pageMargins left="0.5" right="0.19" top="0.39" bottom="0.24" header="0.3" footer="0.3"/>
  <pageSetup scale="80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4"/>
  <sheetViews>
    <sheetView view="pageBreakPreview" zoomScaleNormal="100" zoomScaleSheetLayoutView="100" workbookViewId="0">
      <selection activeCell="D8" sqref="D8"/>
    </sheetView>
  </sheetViews>
  <sheetFormatPr defaultRowHeight="14.25" x14ac:dyDescent="0.2"/>
  <cols>
    <col min="1" max="1" width="39.375" customWidth="1"/>
    <col min="2" max="4" width="17.25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308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75.75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s="46" customFormat="1" ht="20.25" customHeight="1" x14ac:dyDescent="0.35">
      <c r="A5" s="68" t="s">
        <v>76</v>
      </c>
      <c r="B5" s="69">
        <f>C5+D5</f>
        <v>423129.14</v>
      </c>
      <c r="C5" s="70">
        <f>SUM(C6:C7)</f>
        <v>0</v>
      </c>
      <c r="D5" s="70">
        <f>SUM(D6:D7)</f>
        <v>423129.14</v>
      </c>
      <c r="E5" s="70"/>
    </row>
    <row r="6" spans="1:5" ht="20.25" customHeight="1" x14ac:dyDescent="0.35">
      <c r="A6" s="67" t="s">
        <v>309</v>
      </c>
      <c r="B6" s="64">
        <f t="shared" ref="B6:B7" si="0">C6+D6</f>
        <v>136293.29</v>
      </c>
      <c r="C6" s="65"/>
      <c r="D6" s="66">
        <v>136293.29</v>
      </c>
      <c r="E6" s="65"/>
    </row>
    <row r="7" spans="1:5" ht="20.25" customHeight="1" x14ac:dyDescent="0.35">
      <c r="A7" s="67" t="s">
        <v>310</v>
      </c>
      <c r="B7" s="64">
        <f t="shared" si="0"/>
        <v>286835.84999999998</v>
      </c>
      <c r="C7" s="65"/>
      <c r="D7" s="66">
        <v>286835.84999999998</v>
      </c>
      <c r="E7" s="65"/>
    </row>
    <row r="8" spans="1:5" ht="20.25" customHeight="1" x14ac:dyDescent="0.35">
      <c r="A8" s="63"/>
      <c r="B8" s="64"/>
      <c r="C8" s="65"/>
      <c r="D8" s="81"/>
      <c r="E8" s="65"/>
    </row>
    <row r="9" spans="1:5" s="46" customFormat="1" ht="20.25" customHeight="1" x14ac:dyDescent="0.35">
      <c r="A9" s="68" t="s">
        <v>95</v>
      </c>
      <c r="B9" s="69">
        <f>C9+D9</f>
        <v>214.76000000000002</v>
      </c>
      <c r="C9" s="69">
        <f>SUM(C10:C11)</f>
        <v>0</v>
      </c>
      <c r="D9" s="70">
        <f>SUM(D10:D11)</f>
        <v>214.76000000000002</v>
      </c>
      <c r="E9" s="70"/>
    </row>
    <row r="10" spans="1:5" s="46" customFormat="1" ht="20.25" customHeight="1" x14ac:dyDescent="0.35">
      <c r="A10" s="67" t="s">
        <v>309</v>
      </c>
      <c r="B10" s="64">
        <f t="shared" ref="B10:B11" si="1">C10+D10</f>
        <v>214.46</v>
      </c>
      <c r="C10" s="80">
        <v>0</v>
      </c>
      <c r="D10" s="65">
        <v>214.46</v>
      </c>
      <c r="E10" s="65"/>
    </row>
    <row r="11" spans="1:5" s="46" customFormat="1" ht="20.25" customHeight="1" x14ac:dyDescent="0.35">
      <c r="A11" s="67" t="s">
        <v>310</v>
      </c>
      <c r="B11" s="64">
        <f t="shared" si="1"/>
        <v>0.3</v>
      </c>
      <c r="C11" s="65"/>
      <c r="D11" s="65">
        <v>0.3</v>
      </c>
      <c r="E11" s="65"/>
    </row>
    <row r="12" spans="1:5" ht="20.25" customHeight="1" x14ac:dyDescent="0.35">
      <c r="A12" s="87"/>
      <c r="B12" s="87"/>
      <c r="C12" s="88"/>
      <c r="D12" s="88"/>
      <c r="E12" s="89"/>
    </row>
    <row r="13" spans="1:5" ht="20.25" customHeight="1" thickBot="1" x14ac:dyDescent="0.4">
      <c r="A13" s="23" t="s">
        <v>27</v>
      </c>
      <c r="B13" s="24">
        <f t="shared" ref="B13:C13" si="2">B9+B5</f>
        <v>423343.9</v>
      </c>
      <c r="C13" s="24">
        <f t="shared" si="2"/>
        <v>0</v>
      </c>
      <c r="D13" s="24">
        <f>D9+D5</f>
        <v>423343.9</v>
      </c>
      <c r="E13" s="60"/>
    </row>
    <row r="14" spans="1:5" ht="20.25" customHeight="1" thickTop="1" x14ac:dyDescent="0.2"/>
  </sheetData>
  <mergeCells count="4">
    <mergeCell ref="A1:D1"/>
    <mergeCell ref="A2:A3"/>
    <mergeCell ref="B2:D2"/>
    <mergeCell ref="E2:E3"/>
  </mergeCells>
  <pageMargins left="0.53" right="0.13" top="0.41" bottom="0.75" header="0.3" footer="0.3"/>
  <pageSetup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0"/>
  <sheetViews>
    <sheetView view="pageBreakPreview" zoomScaleNormal="100" zoomScaleSheetLayoutView="100" workbookViewId="0">
      <selection activeCell="C9" sqref="C9"/>
    </sheetView>
  </sheetViews>
  <sheetFormatPr defaultRowHeight="20.25" customHeight="1" x14ac:dyDescent="0.25"/>
  <cols>
    <col min="1" max="1" width="45.25" style="47" customWidth="1"/>
    <col min="2" max="4" width="17.25" style="47" customWidth="1"/>
    <col min="5" max="5" width="19.25" style="47" customWidth="1"/>
    <col min="6" max="16384" width="9" style="47"/>
  </cols>
  <sheetData>
    <row r="1" spans="1:5" ht="20.25" customHeight="1" x14ac:dyDescent="0.25">
      <c r="A1" s="144" t="s">
        <v>82</v>
      </c>
      <c r="B1" s="144"/>
      <c r="C1" s="144"/>
      <c r="D1" s="144"/>
      <c r="E1" s="49" t="s">
        <v>77</v>
      </c>
    </row>
    <row r="2" spans="1:5" ht="20.2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4.5" customHeight="1" x14ac:dyDescent="0.25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35">
      <c r="A4" s="4" t="s">
        <v>59</v>
      </c>
      <c r="B4" s="4"/>
      <c r="C4" s="5"/>
      <c r="D4" s="14"/>
      <c r="E4" s="6"/>
    </row>
    <row r="5" spans="1:5" s="2" customFormat="1" ht="20.25" customHeight="1" x14ac:dyDescent="0.35">
      <c r="A5" s="13" t="s">
        <v>93</v>
      </c>
      <c r="B5" s="34">
        <f>C5+D5</f>
        <v>38716.03</v>
      </c>
      <c r="C5" s="8"/>
      <c r="D5" s="48">
        <v>38716.03</v>
      </c>
      <c r="E5" s="8"/>
    </row>
    <row r="6" spans="1:5" s="2" customFormat="1" ht="20.25" customHeight="1" x14ac:dyDescent="0.35">
      <c r="A6" s="15"/>
      <c r="B6" s="15"/>
      <c r="C6" s="16"/>
      <c r="D6" s="16"/>
      <c r="E6" s="17"/>
    </row>
    <row r="7" spans="1:5" s="2" customFormat="1" ht="20.25" customHeight="1" x14ac:dyDescent="0.35">
      <c r="A7" s="18"/>
      <c r="B7" s="18"/>
      <c r="C7" s="19"/>
      <c r="D7" s="19"/>
      <c r="E7" s="17"/>
    </row>
    <row r="8" spans="1:5" s="2" customFormat="1" ht="20.25" customHeight="1" x14ac:dyDescent="0.35">
      <c r="A8" s="10"/>
      <c r="B8" s="10"/>
      <c r="C8" s="11"/>
      <c r="D8" s="11"/>
      <c r="E8" s="17"/>
    </row>
    <row r="9" spans="1:5" s="2" customFormat="1" ht="20.25" customHeight="1" thickBot="1" x14ac:dyDescent="0.4">
      <c r="A9" s="23" t="s">
        <v>27</v>
      </c>
      <c r="B9" s="35">
        <f>C9+D9</f>
        <v>38716.03</v>
      </c>
      <c r="C9" s="24">
        <f>SUM(C4:C8)</f>
        <v>0</v>
      </c>
      <c r="D9" s="24">
        <f>SUM(D4:D8)</f>
        <v>38716.03</v>
      </c>
      <c r="E9" s="59"/>
    </row>
    <row r="10" spans="1:5" ht="20.25" customHeight="1" thickTop="1" x14ac:dyDescent="0.25"/>
  </sheetData>
  <mergeCells count="4">
    <mergeCell ref="A1:D1"/>
    <mergeCell ref="A2:A3"/>
    <mergeCell ref="B2:D2"/>
    <mergeCell ref="E2:E3"/>
  </mergeCells>
  <pageMargins left="0.56000000000000005" right="0.13" top="0.52" bottom="0.75" header="0.3" footer="0.3"/>
  <pageSetup scale="80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5"/>
  <sheetViews>
    <sheetView view="pageBreakPreview" zoomScaleNormal="100" zoomScaleSheetLayoutView="100" workbookViewId="0">
      <selection activeCell="C13" sqref="C13"/>
    </sheetView>
  </sheetViews>
  <sheetFormatPr defaultRowHeight="14.25" x14ac:dyDescent="0.2"/>
  <cols>
    <col min="1" max="1" width="46.375" customWidth="1"/>
    <col min="2" max="4" width="17" customWidth="1"/>
    <col min="5" max="5" width="20.7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66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ht="20.25" customHeight="1" x14ac:dyDescent="0.35">
      <c r="A5" s="13" t="s">
        <v>76</v>
      </c>
      <c r="B5" s="42">
        <f>D5+C5</f>
        <v>1105358.99</v>
      </c>
      <c r="C5" s="8"/>
      <c r="D5" s="8">
        <v>1105358.99</v>
      </c>
      <c r="E5" s="9"/>
    </row>
    <row r="6" spans="1:5" ht="20.25" customHeight="1" x14ac:dyDescent="0.35">
      <c r="A6" s="41"/>
      <c r="B6" s="42"/>
      <c r="C6" s="8"/>
      <c r="D6" s="8"/>
      <c r="E6" s="9"/>
    </row>
    <row r="7" spans="1:5" ht="20.25" customHeight="1" x14ac:dyDescent="0.35">
      <c r="A7" s="37" t="s">
        <v>95</v>
      </c>
      <c r="B7" s="42">
        <f>D7+C7</f>
        <v>3098</v>
      </c>
      <c r="C7" s="8"/>
      <c r="D7" s="8">
        <v>3098</v>
      </c>
      <c r="E7" s="9"/>
    </row>
    <row r="8" spans="1:5" ht="20.25" customHeight="1" x14ac:dyDescent="0.35">
      <c r="A8" s="41"/>
      <c r="B8" s="42"/>
      <c r="C8" s="8"/>
      <c r="D8" s="8"/>
      <c r="E8" s="9"/>
    </row>
    <row r="9" spans="1:5" s="2" customFormat="1" ht="20.25" customHeight="1" x14ac:dyDescent="0.35">
      <c r="A9" s="31" t="s">
        <v>30</v>
      </c>
      <c r="B9" s="36">
        <f>C9+D9</f>
        <v>5565500</v>
      </c>
      <c r="C9" s="16">
        <v>5565500</v>
      </c>
      <c r="D9" s="16">
        <v>0</v>
      </c>
      <c r="E9" s="9"/>
    </row>
    <row r="10" spans="1:5" s="2" customFormat="1" ht="20.25" customHeight="1" x14ac:dyDescent="0.35">
      <c r="A10" s="15" t="s">
        <v>19</v>
      </c>
      <c r="B10" s="15"/>
      <c r="C10" s="16"/>
      <c r="D10" s="16"/>
      <c r="E10" s="17"/>
    </row>
    <row r="11" spans="1:5" s="2" customFormat="1" ht="20.25" customHeight="1" x14ac:dyDescent="0.35">
      <c r="A11" s="15" t="s">
        <v>65</v>
      </c>
      <c r="B11" s="15"/>
      <c r="C11" s="16"/>
      <c r="D11" s="16"/>
      <c r="E11" s="17"/>
    </row>
    <row r="12" spans="1:5" s="2" customFormat="1" ht="21.75" x14ac:dyDescent="0.35">
      <c r="A12" s="32"/>
      <c r="B12" s="32"/>
      <c r="C12" s="16"/>
      <c r="D12" s="16"/>
      <c r="E12" s="9"/>
    </row>
    <row r="13" spans="1:5" ht="20.25" customHeight="1" x14ac:dyDescent="0.35">
      <c r="A13" s="10"/>
      <c r="B13" s="10"/>
      <c r="C13" s="11"/>
      <c r="D13" s="11"/>
      <c r="E13" s="17"/>
    </row>
    <row r="14" spans="1:5" ht="20.25" customHeight="1" thickBot="1" x14ac:dyDescent="0.4">
      <c r="A14" s="23" t="s">
        <v>27</v>
      </c>
      <c r="B14" s="24">
        <f>SUM(B5:B13)</f>
        <v>6673956.9900000002</v>
      </c>
      <c r="C14" s="24">
        <f>SUM(C5:C13)</f>
        <v>5565500</v>
      </c>
      <c r="D14" s="24">
        <f>SUM(D5:D13)</f>
        <v>1108456.99</v>
      </c>
      <c r="E14" s="59"/>
    </row>
    <row r="15" spans="1:5" ht="20.25" customHeight="1" thickTop="1" x14ac:dyDescent="0.2"/>
  </sheetData>
  <mergeCells count="4">
    <mergeCell ref="A1:D1"/>
    <mergeCell ref="A2:A3"/>
    <mergeCell ref="B2:D2"/>
    <mergeCell ref="E2:E3"/>
  </mergeCells>
  <pageMargins left="0.37" right="0.13" top="0.33" bottom="0.75" header="0.3" footer="0.3"/>
  <pageSetup scale="8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0"/>
  <sheetViews>
    <sheetView view="pageBreakPreview" zoomScaleNormal="100" zoomScaleSheetLayoutView="100" workbookViewId="0">
      <selection activeCell="E7" sqref="E7:E9"/>
    </sheetView>
  </sheetViews>
  <sheetFormatPr defaultRowHeight="20.25" customHeight="1" x14ac:dyDescent="0.2"/>
  <cols>
    <col min="1" max="1" width="43.375" customWidth="1"/>
    <col min="2" max="4" width="17.25" customWidth="1"/>
    <col min="5" max="5" width="19.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94</v>
      </c>
    </row>
    <row r="2" spans="1:5" ht="20.2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4.5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0"/>
      <c r="E4" s="6"/>
    </row>
    <row r="5" spans="1:5" ht="20.25" customHeight="1" x14ac:dyDescent="0.35">
      <c r="A5" s="13" t="s">
        <v>76</v>
      </c>
      <c r="B5" s="34">
        <f>C5+D5</f>
        <v>18125.54</v>
      </c>
      <c r="C5" s="8"/>
      <c r="D5" s="51">
        <v>18125.54</v>
      </c>
      <c r="E5" s="9"/>
    </row>
    <row r="6" spans="1:5" ht="20.25" customHeight="1" x14ac:dyDescent="0.35">
      <c r="A6" s="15"/>
      <c r="B6" s="15"/>
      <c r="C6" s="16"/>
      <c r="D6" s="8"/>
      <c r="E6" s="17"/>
    </row>
    <row r="7" spans="1:5" ht="20.25" customHeight="1" x14ac:dyDescent="0.35">
      <c r="A7" s="18"/>
      <c r="B7" s="18"/>
      <c r="C7" s="19"/>
      <c r="D7" s="19"/>
      <c r="E7" s="17"/>
    </row>
    <row r="8" spans="1:5" ht="20.25" customHeight="1" x14ac:dyDescent="0.35">
      <c r="A8" s="10"/>
      <c r="B8" s="10"/>
      <c r="C8" s="11"/>
      <c r="D8" s="11"/>
      <c r="E8" s="17"/>
    </row>
    <row r="9" spans="1:5" ht="20.25" customHeight="1" thickBot="1" x14ac:dyDescent="0.4">
      <c r="A9" s="23" t="s">
        <v>27</v>
      </c>
      <c r="B9" s="35">
        <f>C9+D9</f>
        <v>18125.54</v>
      </c>
      <c r="C9" s="24">
        <f>SUM(C4:C8)</f>
        <v>0</v>
      </c>
      <c r="D9" s="24">
        <f>SUM(D4:D8)</f>
        <v>18125.54</v>
      </c>
      <c r="E9" s="59"/>
    </row>
    <row r="10" spans="1:5" ht="20.25" customHeight="1" thickTop="1" x14ac:dyDescent="0.2"/>
  </sheetData>
  <mergeCells count="4">
    <mergeCell ref="A1:D1"/>
    <mergeCell ref="A2:A3"/>
    <mergeCell ref="B2:D2"/>
    <mergeCell ref="E2:E3"/>
  </mergeCells>
  <pageMargins left="0.45" right="0.13" top="0.44" bottom="0.75" header="0.3" footer="0.3"/>
  <pageSetup scale="8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3"/>
  <sheetViews>
    <sheetView view="pageBreakPreview" zoomScaleNormal="100" zoomScaleSheetLayoutView="100" workbookViewId="0">
      <selection activeCell="E10" sqref="E10"/>
    </sheetView>
  </sheetViews>
  <sheetFormatPr defaultRowHeight="20.25" customHeight="1" x14ac:dyDescent="0.2"/>
  <cols>
    <col min="1" max="1" width="44" customWidth="1"/>
    <col min="2" max="3" width="18.5" customWidth="1"/>
    <col min="4" max="4" width="17.5" customWidth="1"/>
    <col min="5" max="5" width="19.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1</v>
      </c>
    </row>
    <row r="2" spans="1:5" ht="20.25" customHeight="1" x14ac:dyDescent="0.35">
      <c r="A2" s="148" t="s">
        <v>15</v>
      </c>
      <c r="B2" s="147" t="s">
        <v>71</v>
      </c>
      <c r="C2" s="147"/>
      <c r="D2" s="147"/>
      <c r="E2" s="142" t="s">
        <v>16</v>
      </c>
    </row>
    <row r="3" spans="1:5" ht="64.5" customHeight="1" x14ac:dyDescent="0.2">
      <c r="A3" s="149"/>
      <c r="B3" s="57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4"/>
      <c r="D4" s="5"/>
      <c r="E4" s="6"/>
    </row>
    <row r="5" spans="1:5" ht="20.25" customHeight="1" x14ac:dyDescent="0.35">
      <c r="A5" s="31" t="s">
        <v>76</v>
      </c>
      <c r="B5" s="38">
        <f>C5+D5</f>
        <v>1456989.21</v>
      </c>
      <c r="C5" s="55"/>
      <c r="D5" s="51">
        <v>1456989.21</v>
      </c>
      <c r="E5" s="9"/>
    </row>
    <row r="6" spans="1:5" ht="20.25" customHeight="1" x14ac:dyDescent="0.35">
      <c r="A6" s="15"/>
      <c r="B6" s="15"/>
      <c r="C6" s="55"/>
      <c r="D6" s="16"/>
      <c r="E6" s="17"/>
    </row>
    <row r="7" spans="1:5" ht="20.25" customHeight="1" x14ac:dyDescent="0.35">
      <c r="A7" s="31" t="s">
        <v>95</v>
      </c>
      <c r="B7" s="38">
        <v>14531930.140000001</v>
      </c>
      <c r="C7" s="58">
        <f>1420000+13112000</f>
        <v>14532000</v>
      </c>
      <c r="D7" s="51">
        <f>14531930.14-1420000-13111930</f>
        <v>0.14000000059604645</v>
      </c>
      <c r="E7" s="17"/>
    </row>
    <row r="8" spans="1:5" ht="20.25" customHeight="1" x14ac:dyDescent="0.35">
      <c r="A8" s="31"/>
      <c r="B8" s="15"/>
      <c r="C8" s="55"/>
      <c r="D8" s="51"/>
      <c r="E8" s="17"/>
    </row>
    <row r="9" spans="1:5" ht="20.25" customHeight="1" x14ac:dyDescent="0.35">
      <c r="A9" s="52"/>
      <c r="B9" s="52"/>
      <c r="C9" s="56"/>
      <c r="D9" s="53"/>
      <c r="E9" s="17"/>
    </row>
    <row r="10" spans="1:5" ht="20.25" customHeight="1" thickBot="1" x14ac:dyDescent="0.4">
      <c r="A10" s="23" t="s">
        <v>27</v>
      </c>
      <c r="B10" s="35">
        <f>SUM(B5:B9)</f>
        <v>15988919.350000001</v>
      </c>
      <c r="C10" s="24">
        <f>SUM(C4:C9)</f>
        <v>14532000</v>
      </c>
      <c r="D10" s="24">
        <f>SUM(D4:D9)</f>
        <v>1456989.3500000006</v>
      </c>
      <c r="E10" s="59"/>
    </row>
    <row r="11" spans="1:5" ht="20.25" customHeight="1" thickTop="1" x14ac:dyDescent="0.2"/>
    <row r="13" spans="1:5" ht="20.25" customHeight="1" x14ac:dyDescent="0.2">
      <c r="C13" s="28"/>
    </row>
  </sheetData>
  <mergeCells count="4">
    <mergeCell ref="A1:D1"/>
    <mergeCell ref="A2:A3"/>
    <mergeCell ref="B2:D2"/>
    <mergeCell ref="E2:E3"/>
  </mergeCells>
  <pageMargins left="0.34" right="0.15" top="0.43" bottom="0.75" header="0.3" footer="0.3"/>
  <pageSetup scale="8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0"/>
  <sheetViews>
    <sheetView view="pageBreakPreview" zoomScaleNormal="100" zoomScaleSheetLayoutView="100" workbookViewId="0">
      <selection activeCell="E4" sqref="E4:E9"/>
    </sheetView>
  </sheetViews>
  <sheetFormatPr defaultRowHeight="20.25" customHeight="1" x14ac:dyDescent="0.2"/>
  <cols>
    <col min="1" max="1" width="42" customWidth="1"/>
    <col min="2" max="4" width="17.25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92</v>
      </c>
    </row>
    <row r="2" spans="1:5" ht="20.2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1.5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ht="20.25" customHeight="1" x14ac:dyDescent="0.35">
      <c r="A5" s="13" t="s">
        <v>76</v>
      </c>
      <c r="B5" s="38">
        <f>D5+C5</f>
        <v>508915.27</v>
      </c>
      <c r="C5" s="16"/>
      <c r="D5" s="51">
        <v>508915.27</v>
      </c>
      <c r="E5" s="9"/>
    </row>
    <row r="6" spans="1:5" ht="20.25" customHeight="1" x14ac:dyDescent="0.35">
      <c r="A6" s="15"/>
      <c r="B6" s="15"/>
      <c r="C6" s="16"/>
      <c r="D6" s="16"/>
      <c r="E6" s="61"/>
    </row>
    <row r="7" spans="1:5" ht="20.25" customHeight="1" x14ac:dyDescent="0.35">
      <c r="A7" s="18"/>
      <c r="B7" s="18"/>
      <c r="C7" s="19"/>
      <c r="D7" s="19"/>
      <c r="E7" s="17"/>
    </row>
    <row r="8" spans="1:5" ht="20.25" customHeight="1" x14ac:dyDescent="0.35">
      <c r="A8" s="10"/>
      <c r="B8" s="10"/>
      <c r="C8" s="11"/>
      <c r="D8" s="11"/>
      <c r="E8" s="17"/>
    </row>
    <row r="9" spans="1:5" ht="20.25" customHeight="1" thickBot="1" x14ac:dyDescent="0.4">
      <c r="A9" s="23" t="s">
        <v>27</v>
      </c>
      <c r="B9" s="35">
        <f>C9+D9</f>
        <v>508915.27</v>
      </c>
      <c r="C9" s="24">
        <f>SUM(C4:C8)</f>
        <v>0</v>
      </c>
      <c r="D9" s="24">
        <f>SUM(D4:D8)</f>
        <v>508915.27</v>
      </c>
      <c r="E9" s="60"/>
    </row>
    <row r="10" spans="1:5" ht="20.25" customHeight="1" thickTop="1" x14ac:dyDescent="0.2"/>
  </sheetData>
  <mergeCells count="4">
    <mergeCell ref="A1:D1"/>
    <mergeCell ref="A2:A3"/>
    <mergeCell ref="B2:D2"/>
    <mergeCell ref="E2:E3"/>
  </mergeCells>
  <pageMargins left="0.44" right="0.17" top="0.39" bottom="0.75" header="0.3" footer="0.3"/>
  <pageSetup scale="8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0"/>
  <sheetViews>
    <sheetView view="pageBreakPreview" zoomScaleNormal="100" zoomScaleSheetLayoutView="100" workbookViewId="0">
      <selection activeCell="B10" sqref="B10"/>
    </sheetView>
  </sheetViews>
  <sheetFormatPr defaultRowHeight="20.25" customHeight="1" x14ac:dyDescent="0.2"/>
  <cols>
    <col min="1" max="1" width="41.625" customWidth="1"/>
    <col min="2" max="4" width="17.25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96</v>
      </c>
    </row>
    <row r="2" spans="1:5" ht="20.2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1.5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ht="20.25" customHeight="1" x14ac:dyDescent="0.35">
      <c r="A5" s="13" t="s">
        <v>76</v>
      </c>
      <c r="B5" s="38">
        <f>D5+C5</f>
        <v>1667990.93</v>
      </c>
      <c r="C5" s="16"/>
      <c r="D5" s="51">
        <v>1667990.93</v>
      </c>
      <c r="E5" s="9"/>
    </row>
    <row r="6" spans="1:5" ht="20.25" customHeight="1" x14ac:dyDescent="0.35">
      <c r="A6" s="13"/>
      <c r="B6" s="38"/>
      <c r="C6" s="16"/>
      <c r="D6" s="51"/>
      <c r="E6" s="62"/>
    </row>
    <row r="7" spans="1:5" ht="20.25" customHeight="1" x14ac:dyDescent="0.35">
      <c r="A7" s="18"/>
      <c r="B7" s="18"/>
      <c r="C7" s="19"/>
      <c r="D7" s="19"/>
      <c r="E7" s="17"/>
    </row>
    <row r="8" spans="1:5" ht="20.25" customHeight="1" x14ac:dyDescent="0.35">
      <c r="A8" s="10"/>
      <c r="B8" s="10"/>
      <c r="C8" s="11"/>
      <c r="D8" s="11"/>
      <c r="E8" s="17"/>
    </row>
    <row r="9" spans="1:5" ht="20.25" customHeight="1" thickBot="1" x14ac:dyDescent="0.4">
      <c r="A9" s="23" t="s">
        <v>27</v>
      </c>
      <c r="B9" s="35">
        <f>C9+D9</f>
        <v>1667990.93</v>
      </c>
      <c r="C9" s="24">
        <f>SUM(C4:C8)</f>
        <v>0</v>
      </c>
      <c r="D9" s="24">
        <f>SUM(D4:D8)</f>
        <v>1667990.93</v>
      </c>
      <c r="E9" s="60"/>
    </row>
    <row r="10" spans="1:5" ht="20.25" customHeight="1" thickTop="1" x14ac:dyDescent="0.2"/>
  </sheetData>
  <mergeCells count="4">
    <mergeCell ref="A1:D1"/>
    <mergeCell ref="A2:A3"/>
    <mergeCell ref="B2:D2"/>
    <mergeCell ref="E2:E3"/>
  </mergeCells>
  <pageMargins left="0.49" right="0.13" top="0.5" bottom="0.75" header="0.3" footer="0.3"/>
  <pageSetup scale="8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0"/>
  <sheetViews>
    <sheetView view="pageBreakPreview" zoomScaleNormal="100" zoomScaleSheetLayoutView="100" workbookViewId="0">
      <selection activeCell="E4" sqref="E4:E9"/>
    </sheetView>
  </sheetViews>
  <sheetFormatPr defaultRowHeight="20.25" customHeight="1" x14ac:dyDescent="0.2"/>
  <cols>
    <col min="1" max="1" width="40.625" customWidth="1"/>
    <col min="2" max="4" width="17.25" customWidth="1"/>
    <col min="5" max="5" width="24.125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97</v>
      </c>
    </row>
    <row r="2" spans="1:5" ht="20.2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1.5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ht="20.25" customHeight="1" x14ac:dyDescent="0.35">
      <c r="A5" s="13" t="s">
        <v>76</v>
      </c>
      <c r="B5" s="38">
        <f>D5+C5</f>
        <v>1373396.53</v>
      </c>
      <c r="C5" s="16"/>
      <c r="D5" s="51">
        <v>1373396.53</v>
      </c>
      <c r="E5" s="9"/>
    </row>
    <row r="6" spans="1:5" ht="20.25" customHeight="1" x14ac:dyDescent="0.35">
      <c r="A6" s="13"/>
      <c r="B6" s="38"/>
      <c r="C6" s="16"/>
      <c r="D6" s="51"/>
      <c r="E6" s="62"/>
    </row>
    <row r="7" spans="1:5" ht="20.25" customHeight="1" x14ac:dyDescent="0.35">
      <c r="A7" s="18"/>
      <c r="B7" s="15"/>
      <c r="C7" s="16"/>
      <c r="D7" s="16"/>
      <c r="E7" s="17"/>
    </row>
    <row r="8" spans="1:5" ht="20.25" customHeight="1" x14ac:dyDescent="0.35">
      <c r="A8" s="10"/>
      <c r="B8" s="10"/>
      <c r="C8" s="11"/>
      <c r="D8" s="11"/>
      <c r="E8" s="17"/>
    </row>
    <row r="9" spans="1:5" ht="20.25" customHeight="1" thickBot="1" x14ac:dyDescent="0.4">
      <c r="A9" s="23" t="s">
        <v>27</v>
      </c>
      <c r="B9" s="35">
        <f>C9+D9</f>
        <v>1373396.53</v>
      </c>
      <c r="C9" s="24">
        <f>SUM(C4:C8)</f>
        <v>0</v>
      </c>
      <c r="D9" s="24">
        <f>SUM(D4:D8)</f>
        <v>1373396.53</v>
      </c>
      <c r="E9" s="60"/>
    </row>
    <row r="10" spans="1:5" ht="20.25" customHeight="1" thickTop="1" x14ac:dyDescent="0.2"/>
  </sheetData>
  <mergeCells count="4">
    <mergeCell ref="A1:D1"/>
    <mergeCell ref="A2:A3"/>
    <mergeCell ref="B2:D2"/>
    <mergeCell ref="E2:E3"/>
  </mergeCells>
  <pageMargins left="0.46" right="0.13" top="0.54" bottom="0.75" header="0.3" footer="0.3"/>
  <pageSetup scale="8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17"/>
  <sheetViews>
    <sheetView view="pageBreakPreview" zoomScaleNormal="100" zoomScaleSheetLayoutView="100" workbookViewId="0">
      <selection activeCell="C8" sqref="C8"/>
    </sheetView>
  </sheetViews>
  <sheetFormatPr defaultRowHeight="20.25" customHeight="1" x14ac:dyDescent="0.2"/>
  <cols>
    <col min="1" max="1" width="46.375" customWidth="1"/>
    <col min="2" max="4" width="17.125" customWidth="1"/>
    <col min="5" max="5" width="21" customWidth="1"/>
  </cols>
  <sheetData>
    <row r="1" spans="1:5" ht="20.25" customHeight="1" x14ac:dyDescent="0.2">
      <c r="A1" s="144" t="s">
        <v>82</v>
      </c>
      <c r="B1" s="144"/>
      <c r="C1" s="144"/>
      <c r="D1" s="144"/>
      <c r="E1" s="49" t="s">
        <v>10</v>
      </c>
    </row>
    <row r="2" spans="1:5" ht="21.75" customHeight="1" x14ac:dyDescent="0.35">
      <c r="A2" s="145" t="s">
        <v>15</v>
      </c>
      <c r="B2" s="147" t="s">
        <v>71</v>
      </c>
      <c r="C2" s="147"/>
      <c r="D2" s="147"/>
      <c r="E2" s="142" t="s">
        <v>16</v>
      </c>
    </row>
    <row r="3" spans="1:5" ht="66" customHeight="1" x14ac:dyDescent="0.2">
      <c r="A3" s="146"/>
      <c r="B3" s="33" t="s">
        <v>75</v>
      </c>
      <c r="C3" s="30" t="s">
        <v>81</v>
      </c>
      <c r="D3" s="30" t="s">
        <v>80</v>
      </c>
      <c r="E3" s="143"/>
    </row>
    <row r="4" spans="1:5" ht="20.25" customHeight="1" x14ac:dyDescent="0.2">
      <c r="A4" s="4" t="s">
        <v>59</v>
      </c>
      <c r="B4" s="4"/>
      <c r="C4" s="5"/>
      <c r="D4" s="5"/>
      <c r="E4" s="6"/>
    </row>
    <row r="5" spans="1:5" ht="20.25" customHeight="1" x14ac:dyDescent="0.35">
      <c r="A5" s="13" t="s">
        <v>76</v>
      </c>
      <c r="B5" s="42">
        <f>D5+C5</f>
        <v>1486266.32</v>
      </c>
      <c r="C5" s="8"/>
      <c r="D5" s="48">
        <v>1486266.32</v>
      </c>
      <c r="E5" s="8"/>
    </row>
    <row r="6" spans="1:5" ht="20.25" customHeight="1" x14ac:dyDescent="0.35">
      <c r="A6" s="41"/>
      <c r="B6" s="36"/>
      <c r="C6" s="16"/>
      <c r="D6" s="16"/>
      <c r="E6" s="16"/>
    </row>
    <row r="7" spans="1:5" ht="20.25" customHeight="1" x14ac:dyDescent="0.35">
      <c r="A7" s="31" t="s">
        <v>98</v>
      </c>
      <c r="B7" s="36">
        <f>D7+C7</f>
        <v>1959712.96</v>
      </c>
      <c r="C7" s="16"/>
      <c r="D7" s="16">
        <v>1959712.96</v>
      </c>
      <c r="E7" s="51"/>
    </row>
    <row r="8" spans="1:5" ht="20.25" customHeight="1" x14ac:dyDescent="0.35">
      <c r="A8" s="41"/>
      <c r="B8" s="36"/>
      <c r="C8" s="16"/>
      <c r="D8" s="16"/>
      <c r="E8" s="16"/>
    </row>
    <row r="9" spans="1:5" ht="20.25" customHeight="1" x14ac:dyDescent="0.35">
      <c r="A9" s="31" t="s">
        <v>99</v>
      </c>
      <c r="B9" s="36">
        <f>D9+C9</f>
        <v>5753330.3700000001</v>
      </c>
      <c r="C9" s="16"/>
      <c r="D9" s="16">
        <v>5753330.3700000001</v>
      </c>
      <c r="E9" s="62"/>
    </row>
    <row r="10" spans="1:5" ht="20.25" customHeight="1" x14ac:dyDescent="0.35">
      <c r="A10" s="31"/>
      <c r="B10" s="36"/>
      <c r="C10" s="16"/>
      <c r="D10" s="16"/>
      <c r="E10" s="17"/>
    </row>
    <row r="11" spans="1:5" s="2" customFormat="1" ht="20.25" customHeight="1" x14ac:dyDescent="0.35">
      <c r="A11" s="31" t="s">
        <v>31</v>
      </c>
      <c r="B11" s="36">
        <v>4159700</v>
      </c>
      <c r="C11" s="16">
        <f>2352700+1800000</f>
        <v>4152700</v>
      </c>
      <c r="D11" s="16">
        <f>B11-C11</f>
        <v>7000</v>
      </c>
      <c r="E11" s="9"/>
    </row>
    <row r="12" spans="1:5" s="2" customFormat="1" ht="20.25" customHeight="1" x14ac:dyDescent="0.35">
      <c r="A12" s="15" t="s">
        <v>19</v>
      </c>
      <c r="B12" s="15"/>
      <c r="C12" s="16"/>
      <c r="D12" s="16"/>
      <c r="E12" s="17"/>
    </row>
    <row r="13" spans="1:5" s="2" customFormat="1" ht="20.25" customHeight="1" x14ac:dyDescent="0.35">
      <c r="A13" s="15" t="s">
        <v>65</v>
      </c>
      <c r="B13" s="15"/>
      <c r="C13" s="16"/>
      <c r="D13" s="16"/>
      <c r="E13" s="17"/>
    </row>
    <row r="14" spans="1:5" s="2" customFormat="1" ht="21.75" x14ac:dyDescent="0.35">
      <c r="A14" s="32"/>
      <c r="B14" s="32"/>
      <c r="C14" s="16"/>
      <c r="D14" s="16"/>
      <c r="E14" s="9"/>
    </row>
    <row r="15" spans="1:5" ht="20.25" customHeight="1" x14ac:dyDescent="0.35">
      <c r="A15" s="10"/>
      <c r="B15" s="10"/>
      <c r="C15" s="11"/>
      <c r="D15" s="11"/>
      <c r="E15" s="17"/>
    </row>
    <row r="16" spans="1:5" ht="20.25" customHeight="1" thickBot="1" x14ac:dyDescent="0.4">
      <c r="A16" s="23" t="s">
        <v>27</v>
      </c>
      <c r="B16" s="24">
        <f>SUM(B5:B15)</f>
        <v>13359009.65</v>
      </c>
      <c r="C16" s="24">
        <f>SUM(C5:C15)</f>
        <v>4152700</v>
      </c>
      <c r="D16" s="24">
        <f>SUM(D5:D15)</f>
        <v>9206309.6500000004</v>
      </c>
      <c r="E16" s="60"/>
    </row>
    <row r="17" ht="20.25" customHeight="1" thickTop="1" x14ac:dyDescent="0.2"/>
  </sheetData>
  <mergeCells count="4">
    <mergeCell ref="A1:D1"/>
    <mergeCell ref="A2:A3"/>
    <mergeCell ref="B2:D2"/>
    <mergeCell ref="E2:E3"/>
  </mergeCells>
  <pageMargins left="0.4" right="0.13" top="0.43" bottom="0.75" header="0.3" footer="0.3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30</vt:i4>
      </vt:variant>
      <vt:variant>
        <vt:lpstr>ช่วงที่มีชื่อ</vt:lpstr>
      </vt:variant>
      <vt:variant>
        <vt:i4>2</vt:i4>
      </vt:variant>
    </vt:vector>
  </HeadingPairs>
  <TitlesOfParts>
    <vt:vector size="32" baseType="lpstr">
      <vt:lpstr>รวม</vt:lpstr>
      <vt:lpstr>สรุปงบกลาง</vt:lpstr>
      <vt:lpstr>กพร.</vt:lpstr>
      <vt:lpstr>กตน</vt:lpstr>
      <vt:lpstr>สลก</vt:lpstr>
      <vt:lpstr>กกจ.</vt:lpstr>
      <vt:lpstr>กค</vt:lpstr>
      <vt:lpstr>กผง</vt:lpstr>
      <vt:lpstr>กปต</vt:lpstr>
      <vt:lpstr>ศทส</vt:lpstr>
      <vt:lpstr>กอส</vt:lpstr>
      <vt:lpstr>กตส</vt:lpstr>
      <vt:lpstr>กพก</vt:lpstr>
      <vt:lpstr>กตป</vt:lpstr>
      <vt:lpstr>กนป</vt:lpstr>
      <vt:lpstr>กพช</vt:lpstr>
      <vt:lpstr>กพท</vt:lpstr>
      <vt:lpstr>กพจ</vt:lpstr>
      <vt:lpstr>กตร</vt:lpstr>
      <vt:lpstr>กกม</vt:lpstr>
      <vt:lpstr>กมป</vt:lpstr>
      <vt:lpstr>สปก</vt:lpstr>
      <vt:lpstr>กคส</vt:lpstr>
      <vt:lpstr>กคพ</vt:lpstr>
      <vt:lpstr>กบม</vt:lpstr>
      <vt:lpstr>กบร</vt:lpstr>
      <vt:lpstr>กปจ</vt:lpstr>
      <vt:lpstr>กพส</vt:lpstr>
      <vt:lpstr>กพอ</vt:lpstr>
      <vt:lpstr>กปน.</vt:lpstr>
      <vt:lpstr>กตร!Print_Titles</vt:lpstr>
      <vt:lpstr>กพจ!Print_Titles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2017-09-25T06:40:26Z</cp:lastPrinted>
  <dcterms:created xsi:type="dcterms:W3CDTF">2017-09-07T02:01:34Z</dcterms:created>
  <dcterms:modified xsi:type="dcterms:W3CDTF">2017-09-27T08:34:07Z</dcterms:modified>
</cp:coreProperties>
</file>